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https://chuukakushi-my.sharepoint.com/personal/shityoukai_chuukakushi_onmicrosoft_com/Documents/OneDrive/★共有フォルダ/4101 都市要覧/R07/10 公開後修正/"/>
    </mc:Choice>
  </mc:AlternateContent>
  <xr:revisionPtr revIDLastSave="3349" documentId="13_ncr:1_{39278461-DD3D-4D9E-B40F-A115F63ACB6F}" xr6:coauthVersionLast="47" xr6:coauthVersionMax="47" xr10:uidLastSave="{9ABF4172-4D47-4D80-AA61-97A6CB01BC5E}"/>
  <bookViews>
    <workbookView xWindow="-108" yWindow="-108" windowWidth="23256" windowHeight="13896" tabRatio="666" activeTab="2" xr2:uid="{00000000-000D-0000-FFFF-FFFF00000000}"/>
  </bookViews>
  <sheets>
    <sheet name="表紙" sheetId="1" r:id="rId1"/>
    <sheet name="記入要領" sheetId="2" r:id="rId2"/>
    <sheet name="１市　勢" sheetId="3" r:id="rId3"/>
    <sheet name="２職員数及び職員給料等" sheetId="4" r:id="rId4"/>
    <sheet name="３保健・福祉" sheetId="5" r:id="rId5"/>
    <sheet name="４環　境" sheetId="6" r:id="rId6"/>
    <sheet name="５産　業" sheetId="7" r:id="rId7"/>
    <sheet name="６　都　市 " sheetId="8" r:id="rId8"/>
    <sheet name="7　施　設" sheetId="9" r:id="rId9"/>
    <sheet name="ⅰ　歳入・歳出総額" sheetId="10" r:id="rId10"/>
    <sheet name="ⅱ　歳入内訳（款別）" sheetId="11" r:id="rId11"/>
    <sheet name="ⅲ　目的別歳出内訳" sheetId="12" r:id="rId12"/>
    <sheet name="ⅳ　市税内訳" sheetId="13" r:id="rId13"/>
    <sheet name="ⅴ　市税徴収率" sheetId="14" r:id="rId14"/>
    <sheet name="中核市合併の変遷" sheetId="16" r:id="rId15"/>
  </sheets>
  <definedNames>
    <definedName name="_xlnm._FilterDatabase" localSheetId="4" hidden="1">'３保健・福祉'!$CB$2:$CN$75</definedName>
    <definedName name="_xlnm._FilterDatabase" localSheetId="5" hidden="1">'４環　境'!$A$8:$M$73</definedName>
    <definedName name="_xlnm._FilterDatabase" localSheetId="10" hidden="1">'ⅱ　歳入内訳（款別）'!$A$8:$BF$8</definedName>
    <definedName name="_xlnm._FilterDatabase" localSheetId="11" hidden="1">'ⅲ　目的別歳出内訳'!$A$1:$AE$8</definedName>
    <definedName name="_xlnm._FilterDatabase" localSheetId="12" hidden="1">'ⅳ　市税内訳'!$A$1:$AC$8</definedName>
    <definedName name="_xlnm.Print_Area" localSheetId="2">'１市　勢'!$A$3:$AK$76</definedName>
    <definedName name="_xlnm.Print_Area" localSheetId="3">'２職員数及び職員給料等'!$A$3:$K$78</definedName>
    <definedName name="_xlnm.Print_Area" localSheetId="4">'３保健・福祉'!$A$2:$CX$81</definedName>
    <definedName name="_xlnm.Print_Area" localSheetId="5">'４環　境'!$A$3:$N$72</definedName>
    <definedName name="_xlnm.Print_Area" localSheetId="6">'５産　業'!$A$3:$X$73</definedName>
    <definedName name="_xlnm.Print_Area" localSheetId="7">'６　都　市 '!$A$2:$AK$73</definedName>
    <definedName name="_xlnm.Print_Area" localSheetId="8">'7　施　設'!$A$2:$DB$73</definedName>
    <definedName name="_xlnm.Print_Area" localSheetId="9">'ⅰ　歳入・歳出総額'!$A$1:$Z$72</definedName>
    <definedName name="_xlnm.Print_Area" localSheetId="10">'ⅱ　歳入内訳（款別）'!$A$1:$BF$72</definedName>
    <definedName name="_xlnm.Print_Area" localSheetId="11">'ⅲ　目的別歳出内訳'!$A$1:$AE$72</definedName>
    <definedName name="_xlnm.Print_Area" localSheetId="12">'ⅳ　市税内訳'!$A$1:$AC$72</definedName>
    <definedName name="_xlnm.Print_Area" localSheetId="13">'ⅴ　市税徴収率'!$A$1:$J$72</definedName>
    <definedName name="_xlnm.Print_Area" localSheetId="1">記入要領!$A$1:$C$52</definedName>
    <definedName name="_xlnm.Print_Area" localSheetId="14">中核市合併の変遷!$A$1:$D$90</definedName>
    <definedName name="_xlnm.Print_Titles" localSheetId="2">'１市　勢'!$A:$A</definedName>
    <definedName name="_xlnm.Print_Titles" localSheetId="4">'３保健・福祉'!$A:$A</definedName>
    <definedName name="_xlnm.Print_Titles" localSheetId="6">'５産　業'!$A:$A</definedName>
    <definedName name="_xlnm.Print_Titles" localSheetId="7">'６　都　市 '!$A:$A</definedName>
    <definedName name="_xlnm.Print_Titles" localSheetId="8">'7　施　設'!$A:$A</definedName>
    <definedName name="_xlnm.Print_Titles" localSheetId="9">'ⅰ　歳入・歳出総額'!$A:$A</definedName>
    <definedName name="_xlnm.Print_Titles" localSheetId="10">'ⅱ　歳入内訳（款別）'!$A:$A</definedName>
    <definedName name="_xlnm.Print_Titles" localSheetId="11">'ⅲ　目的別歳出内訳'!$A:$A</definedName>
    <definedName name="_xlnm.Print_Titles" localSheetId="12">'ⅳ　市税内訳'!$A:$A</definedName>
    <definedName name="_xlnm.Print_Titles" localSheetId="13">'ⅴ　市税徴収率'!$A:$A</definedName>
    <definedName name="_xlnm.Print_Titles" localSheetId="1">記入要領!$15:$15</definedName>
    <definedName name="Z_429188B7_F8E8_41E0_BAA6_8F869C883D4F_.wvu.FilterData" localSheetId="4" hidden="1">'３保健・福祉'!$CB$2:$CN$75</definedName>
    <definedName name="Z_429188B7_F8E8_41E0_BAA6_8F869C883D4F_.wvu.FilterData" localSheetId="5" hidden="1">'４環　境'!$A$8:$M$73</definedName>
    <definedName name="Z_429188B7_F8E8_41E0_BAA6_8F869C883D4F_.wvu.FilterData" localSheetId="10" hidden="1">'ⅱ　歳入内訳（款別）'!$A$8:$BF$8</definedName>
    <definedName name="Z_429188B7_F8E8_41E0_BAA6_8F869C883D4F_.wvu.FilterData" localSheetId="11" hidden="1">'ⅲ　目的別歳出内訳'!$A$1:$AE$8</definedName>
    <definedName name="Z_429188B7_F8E8_41E0_BAA6_8F869C883D4F_.wvu.FilterData" localSheetId="12" hidden="1">'ⅳ　市税内訳'!$A$1:$AC$8</definedName>
    <definedName name="Z_429188B7_F8E8_41E0_BAA6_8F869C883D4F_.wvu.PrintArea" localSheetId="2" hidden="1">'１市　勢'!$A$3:$AK$76</definedName>
    <definedName name="Z_429188B7_F8E8_41E0_BAA6_8F869C883D4F_.wvu.PrintArea" localSheetId="3" hidden="1">'２職員数及び職員給料等'!$A$3:$K$79</definedName>
    <definedName name="Z_429188B7_F8E8_41E0_BAA6_8F869C883D4F_.wvu.PrintArea" localSheetId="4" hidden="1">'３保健・福祉'!$A$2:$CX$79</definedName>
    <definedName name="Z_429188B7_F8E8_41E0_BAA6_8F869C883D4F_.wvu.PrintArea" localSheetId="5" hidden="1">'４環　境'!$A$3:$N$79</definedName>
    <definedName name="Z_429188B7_F8E8_41E0_BAA6_8F869C883D4F_.wvu.PrintArea" localSheetId="6" hidden="1">'５産　業'!$A$3:$X$72</definedName>
    <definedName name="Z_429188B7_F8E8_41E0_BAA6_8F869C883D4F_.wvu.PrintArea" localSheetId="7" hidden="1">'６　都　市 '!$A$2:$AK$76</definedName>
    <definedName name="Z_429188B7_F8E8_41E0_BAA6_8F869C883D4F_.wvu.PrintArea" localSheetId="8" hidden="1">'7　施　設'!$A$2:$DB$81</definedName>
    <definedName name="Z_429188B7_F8E8_41E0_BAA6_8F869C883D4F_.wvu.PrintArea" localSheetId="9" hidden="1">'ⅰ　歳入・歳出総額'!$A$1:$Y$78</definedName>
    <definedName name="Z_429188B7_F8E8_41E0_BAA6_8F869C883D4F_.wvu.PrintArea" localSheetId="10" hidden="1">'ⅱ　歳入内訳（款別）'!$A$1:$BF$78</definedName>
    <definedName name="Z_429188B7_F8E8_41E0_BAA6_8F869C883D4F_.wvu.PrintArea" localSheetId="11" hidden="1">'ⅲ　目的別歳出内訳'!$A$1:$AE$78</definedName>
    <definedName name="Z_429188B7_F8E8_41E0_BAA6_8F869C883D4F_.wvu.PrintArea" localSheetId="12" hidden="1">'ⅳ　市税内訳'!$A$1:$AC$82</definedName>
    <definedName name="Z_429188B7_F8E8_41E0_BAA6_8F869C883D4F_.wvu.PrintArea" localSheetId="13" hidden="1">'ⅴ　市税徴収率'!$A$1:$J$81</definedName>
    <definedName name="Z_429188B7_F8E8_41E0_BAA6_8F869C883D4F_.wvu.PrintArea" localSheetId="1" hidden="1">記入要領!$A$1:$C$54</definedName>
    <definedName name="Z_429188B7_F8E8_41E0_BAA6_8F869C883D4F_.wvu.PrintArea" localSheetId="14" hidden="1">中核市合併の変遷!$A$1:$D$89</definedName>
    <definedName name="Z_429188B7_F8E8_41E0_BAA6_8F869C883D4F_.wvu.PrintTitles" localSheetId="2" hidden="1">'１市　勢'!$A:$A</definedName>
    <definedName name="Z_429188B7_F8E8_41E0_BAA6_8F869C883D4F_.wvu.PrintTitles" localSheetId="4" hidden="1">'３保健・福祉'!$A:$A</definedName>
    <definedName name="Z_429188B7_F8E8_41E0_BAA6_8F869C883D4F_.wvu.PrintTitles" localSheetId="6" hidden="1">'５産　業'!$A:$A</definedName>
    <definedName name="Z_429188B7_F8E8_41E0_BAA6_8F869C883D4F_.wvu.PrintTitles" localSheetId="7" hidden="1">'６　都　市 '!$A:$A</definedName>
    <definedName name="Z_429188B7_F8E8_41E0_BAA6_8F869C883D4F_.wvu.PrintTitles" localSheetId="8" hidden="1">'7　施　設'!$A:$A</definedName>
    <definedName name="Z_429188B7_F8E8_41E0_BAA6_8F869C883D4F_.wvu.PrintTitles" localSheetId="9" hidden="1">'ⅰ　歳入・歳出総額'!$A:$A</definedName>
    <definedName name="Z_429188B7_F8E8_41E0_BAA6_8F869C883D4F_.wvu.PrintTitles" localSheetId="10" hidden="1">'ⅱ　歳入内訳（款別）'!$A:$A</definedName>
    <definedName name="Z_429188B7_F8E8_41E0_BAA6_8F869C883D4F_.wvu.PrintTitles" localSheetId="11" hidden="1">'ⅲ　目的別歳出内訳'!$A:$A</definedName>
    <definedName name="Z_429188B7_F8E8_41E0_BAA6_8F869C883D4F_.wvu.PrintTitles" localSheetId="12" hidden="1">'ⅳ　市税内訳'!$A:$A</definedName>
    <definedName name="Z_429188B7_F8E8_41E0_BAA6_8F869C883D4F_.wvu.PrintTitles" localSheetId="13" hidden="1">'ⅴ　市税徴収率'!$A:$A</definedName>
    <definedName name="Z_429188B7_F8E8_41E0_BAA6_8F869C883D4F_.wvu.PrintTitles" localSheetId="1" hidden="1">記入要領!$15:$15</definedName>
    <definedName name="Z_CFB8F6A3_286B_44DA_98E2_E06FA9DC17D9_.wvu.FilterData" localSheetId="4" hidden="1">'３保健・福祉'!$CB$2:$CN$75</definedName>
    <definedName name="Z_CFB8F6A3_286B_44DA_98E2_E06FA9DC17D9_.wvu.FilterData" localSheetId="5" hidden="1">'４環　境'!$A$8:$M$73</definedName>
    <definedName name="Z_CFB8F6A3_286B_44DA_98E2_E06FA9DC17D9_.wvu.FilterData" localSheetId="10" hidden="1">'ⅱ　歳入内訳（款別）'!$A$8:$BF$8</definedName>
    <definedName name="Z_CFB8F6A3_286B_44DA_98E2_E06FA9DC17D9_.wvu.FilterData" localSheetId="11" hidden="1">'ⅲ　目的別歳出内訳'!$A$1:$AE$8</definedName>
    <definedName name="Z_CFB8F6A3_286B_44DA_98E2_E06FA9DC17D9_.wvu.FilterData" localSheetId="12" hidden="1">'ⅳ　市税内訳'!$A$1:$AC$8</definedName>
    <definedName name="Z_CFB8F6A3_286B_44DA_98E2_E06FA9DC17D9_.wvu.PrintArea" localSheetId="2" hidden="1">'１市　勢'!$A$1:$AK$76</definedName>
    <definedName name="Z_CFB8F6A3_286B_44DA_98E2_E06FA9DC17D9_.wvu.PrintArea" localSheetId="3" hidden="1">'２職員数及び職員給料等'!$A$1:$K$79</definedName>
    <definedName name="Z_CFB8F6A3_286B_44DA_98E2_E06FA9DC17D9_.wvu.PrintArea" localSheetId="4" hidden="1">'３保健・福祉'!$A$1:$CV$81,'３保健・福祉'!#REF!</definedName>
    <definedName name="Z_CFB8F6A3_286B_44DA_98E2_E06FA9DC17D9_.wvu.PrintArea" localSheetId="5" hidden="1">'４環　境'!$A$1:$N$79,'４環　境'!#REF!</definedName>
    <definedName name="Z_CFB8F6A3_286B_44DA_98E2_E06FA9DC17D9_.wvu.PrintArea" localSheetId="6" hidden="1">'５産　業'!$A$1:$X$74,'５産　業'!#REF!</definedName>
    <definedName name="Z_CFB8F6A3_286B_44DA_98E2_E06FA9DC17D9_.wvu.PrintArea" localSheetId="7" hidden="1">'６　都　市 '!$A$1:$AI$72</definedName>
    <definedName name="Z_CFB8F6A3_286B_44DA_98E2_E06FA9DC17D9_.wvu.PrintArea" localSheetId="8" hidden="1">'7　施　設'!$A$1:$DB$79</definedName>
    <definedName name="Z_CFB8F6A3_286B_44DA_98E2_E06FA9DC17D9_.wvu.PrintArea" localSheetId="9" hidden="1">'ⅰ　歳入・歳出総額'!$A$1:$Y$78</definedName>
    <definedName name="Z_CFB8F6A3_286B_44DA_98E2_E06FA9DC17D9_.wvu.PrintArea" localSheetId="10" hidden="1">'ⅱ　歳入内訳（款別）'!$A$1:$BF$78</definedName>
    <definedName name="Z_CFB8F6A3_286B_44DA_98E2_E06FA9DC17D9_.wvu.PrintArea" localSheetId="11" hidden="1">'ⅲ　目的別歳出内訳'!$A$1:$AE$78</definedName>
    <definedName name="Z_CFB8F6A3_286B_44DA_98E2_E06FA9DC17D9_.wvu.PrintArea" localSheetId="12" hidden="1">'ⅳ　市税内訳'!$A$1:$AC$78,'ⅳ　市税内訳'!#REF!</definedName>
    <definedName name="Z_CFB8F6A3_286B_44DA_98E2_E06FA9DC17D9_.wvu.PrintArea" localSheetId="13" hidden="1">'ⅴ　市税徴収率'!$A$1:$J$78,'ⅴ　市税徴収率'!#REF!</definedName>
    <definedName name="Z_CFB8F6A3_286B_44DA_98E2_E06FA9DC17D9_.wvu.PrintArea" localSheetId="1" hidden="1">記入要領!$A$1:$C$54</definedName>
    <definedName name="Z_CFB8F6A3_286B_44DA_98E2_E06FA9DC17D9_.wvu.PrintArea" localSheetId="14" hidden="1">中核市合併の変遷!$A$1:$D$88</definedName>
  </definedNames>
  <calcPr calcId="191028"/>
  <customWorkbookViews>
    <customWorkbookView name="PC03 - 個人用ビュー" guid="{429188B7-F8E8-41E0-BAA6-8F869C883D4F}" mergeInterval="0" personalView="1" maximized="1" xWindow="-8" yWindow="-8" windowWidth="1382" windowHeight="744" tabRatio="845" activeSheetId="16"/>
    <customWorkbookView name="奈良市役所 - 個人用ビュー" guid="{CFB8F6A3-286B-44DA-98E2-E06FA9DC17D9}" mergeInterval="0" personalView="1" xWindow="38" yWindow="20" windowWidth="1250" windowHeight="662" tabRatio="915"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3" i="3" l="1"/>
  <c r="W63" i="3"/>
  <c r="CT26" i="9"/>
  <c r="BR40" i="9" l="1"/>
  <c r="BQ40" i="9"/>
  <c r="BP40" i="9"/>
  <c r="BO40" i="9"/>
  <c r="BI40" i="9"/>
  <c r="BH40" i="9"/>
  <c r="U40" i="9"/>
  <c r="T40" i="9"/>
  <c r="O40" i="9"/>
  <c r="AD63" i="8" l="1"/>
  <c r="O63" i="8"/>
  <c r="D63" i="10"/>
  <c r="F63" i="10" s="1"/>
  <c r="BF63" i="11"/>
  <c r="BE63" i="11"/>
  <c r="AE63" i="12"/>
  <c r="AD63" i="12"/>
  <c r="AB63" i="13"/>
  <c r="M63" i="13" s="1"/>
  <c r="V63" i="13"/>
  <c r="K63" i="13"/>
  <c r="CD63" i="5"/>
  <c r="CF63" i="5" s="1"/>
  <c r="BR44" i="9"/>
  <c r="BQ44" i="9"/>
  <c r="BP44" i="9"/>
  <c r="N44" i="3"/>
  <c r="J44" i="3"/>
  <c r="I44" i="3"/>
  <c r="D44" i="3"/>
  <c r="W63" i="13" l="1"/>
  <c r="Y63" i="13"/>
  <c r="AA63" i="13"/>
  <c r="C63" i="13"/>
  <c r="E63" i="13"/>
  <c r="G63" i="13"/>
  <c r="I63" i="13"/>
  <c r="AC63" i="13" l="1"/>
  <c r="V30" i="8" l="1"/>
  <c r="S27" i="7" l="1"/>
  <c r="O27" i="7"/>
  <c r="J27" i="7"/>
  <c r="E27" i="7" s="1"/>
  <c r="D27" i="7"/>
  <c r="AD27" i="8"/>
  <c r="AV27" i="9"/>
  <c r="K26" i="7" l="1"/>
  <c r="I26" i="7"/>
  <c r="G26" i="7"/>
  <c r="AJ25" i="5" l="1"/>
  <c r="F24" i="6" l="1"/>
  <c r="U23" i="7" l="1"/>
  <c r="S23" i="7"/>
  <c r="K23" i="7"/>
  <c r="I23" i="7"/>
  <c r="G23" i="7"/>
  <c r="Q22" i="7"/>
  <c r="O22" i="7"/>
  <c r="G19" i="9" l="1"/>
  <c r="AD17" i="8" l="1"/>
  <c r="C17" i="8"/>
  <c r="B17" i="8"/>
  <c r="X17" i="3"/>
  <c r="W17" i="3"/>
  <c r="V17" i="3"/>
  <c r="J17" i="3"/>
  <c r="U14" i="7" l="1"/>
  <c r="S14" i="7"/>
  <c r="I14" i="7"/>
  <c r="E14" i="7"/>
  <c r="K14" i="7" s="1"/>
  <c r="C14" i="8"/>
  <c r="K14" i="10"/>
  <c r="D14" i="10"/>
  <c r="F14" i="10" s="1"/>
  <c r="E14" i="13"/>
  <c r="D14" i="13"/>
  <c r="C14" i="13"/>
  <c r="B14" i="13"/>
  <c r="AI14" i="3"/>
  <c r="R14" i="3"/>
  <c r="G14" i="7" l="1"/>
  <c r="D12" i="3" l="1"/>
  <c r="C11" i="8" l="1"/>
  <c r="C10" i="4"/>
  <c r="AC10" i="8"/>
  <c r="AB10" i="8"/>
  <c r="BR10" i="9"/>
  <c r="BQ10" i="9"/>
  <c r="BP10" i="9"/>
  <c r="BO10" i="9"/>
  <c r="BN10" i="9"/>
  <c r="BM10" i="9"/>
  <c r="BL10" i="9"/>
  <c r="BI10" i="9"/>
  <c r="BH10" i="9"/>
  <c r="AK10" i="3"/>
  <c r="AF10" i="3"/>
  <c r="AS8" i="9" l="1"/>
  <c r="C8" i="8" l="1"/>
  <c r="AE8" i="12" l="1"/>
  <c r="AD8" i="12"/>
  <c r="O70" i="7" l="1"/>
  <c r="CT70" i="9" l="1"/>
  <c r="CJ71" i="5"/>
  <c r="CJ70" i="5"/>
  <c r="CH71" i="5"/>
  <c r="CH70" i="5"/>
  <c r="H71" i="3" l="1"/>
  <c r="H70" i="3"/>
  <c r="I71" i="3"/>
  <c r="J70" i="3"/>
  <c r="K70" i="3"/>
  <c r="J71" i="3"/>
  <c r="K71" i="3"/>
  <c r="AU71" i="9" l="1"/>
  <c r="AU70" i="9"/>
  <c r="AV70" i="9"/>
  <c r="AV71" i="9"/>
  <c r="CS71" i="5"/>
  <c r="CS70" i="5"/>
  <c r="CU70" i="5"/>
  <c r="CU71" i="5"/>
  <c r="CP71" i="5"/>
  <c r="CO71" i="5"/>
  <c r="CP70" i="5"/>
  <c r="CO70" i="5"/>
  <c r="Z71" i="8"/>
  <c r="D71" i="3" l="1"/>
  <c r="AV71" i="5" l="1"/>
  <c r="AT71" i="5"/>
  <c r="AR71" i="5"/>
  <c r="AP71" i="5"/>
  <c r="S71" i="3"/>
  <c r="X71" i="3"/>
  <c r="W71" i="3"/>
  <c r="V71" i="3"/>
  <c r="CE71" i="9" l="1"/>
  <c r="CD71" i="9"/>
  <c r="CC71" i="9"/>
  <c r="BY71" i="9"/>
  <c r="BX71" i="9"/>
  <c r="BW71" i="9"/>
  <c r="BN71" i="9" l="1"/>
  <c r="BK71" i="9"/>
  <c r="AM71" i="9" l="1"/>
  <c r="AG71" i="9"/>
  <c r="H71" i="9"/>
  <c r="F71" i="9"/>
  <c r="X71" i="8" l="1"/>
  <c r="W71" i="8"/>
  <c r="Y71" i="8"/>
  <c r="V71" i="8"/>
  <c r="U71" i="8"/>
  <c r="T71" i="8"/>
  <c r="CX70" i="5" l="1"/>
  <c r="CW70" i="5"/>
  <c r="CV70" i="5"/>
  <c r="CT70" i="5"/>
  <c r="CR70" i="5"/>
  <c r="W71" i="11" l="1"/>
  <c r="V71" i="11"/>
  <c r="V70" i="11"/>
  <c r="S71" i="11"/>
  <c r="R71" i="11"/>
  <c r="R70" i="11"/>
  <c r="CR71" i="5"/>
  <c r="CQ71" i="9"/>
  <c r="CQ70" i="9"/>
  <c r="CP71" i="9"/>
  <c r="CP70" i="9"/>
  <c r="AU71" i="5"/>
  <c r="AU70" i="5"/>
  <c r="BY71" i="5"/>
  <c r="BY70" i="5"/>
  <c r="CO71" i="9"/>
  <c r="CO70" i="9"/>
  <c r="T70" i="7"/>
  <c r="U70" i="7"/>
  <c r="T71" i="7"/>
  <c r="U71" i="7"/>
  <c r="I71" i="13"/>
  <c r="H71" i="13"/>
  <c r="H70" i="13"/>
  <c r="G71" i="7"/>
  <c r="K71" i="7"/>
  <c r="Q70" i="7"/>
  <c r="K71" i="5"/>
  <c r="AH70" i="3"/>
  <c r="AF71" i="3"/>
  <c r="Y71" i="3"/>
  <c r="U71" i="3"/>
  <c r="Z71" i="3"/>
  <c r="Y70" i="3"/>
  <c r="T70" i="3"/>
  <c r="T71" i="3"/>
  <c r="B70" i="3"/>
  <c r="B71" i="3"/>
  <c r="M71" i="3"/>
  <c r="B70" i="4"/>
  <c r="L70" i="3"/>
  <c r="C70" i="3"/>
  <c r="AK71" i="3"/>
  <c r="AK70" i="3"/>
  <c r="AJ71" i="3"/>
  <c r="AJ70" i="3"/>
  <c r="AH71" i="3"/>
  <c r="AG71" i="3"/>
  <c r="AG70" i="3"/>
  <c r="X70" i="3"/>
  <c r="U70" i="3"/>
  <c r="Q70" i="3"/>
  <c r="Q71" i="3"/>
  <c r="P70" i="3"/>
  <c r="O70" i="3"/>
  <c r="T71" i="10"/>
  <c r="AF70" i="8"/>
  <c r="AF71" i="8"/>
  <c r="BV71" i="5"/>
  <c r="BD70" i="5"/>
  <c r="BC70" i="5"/>
  <c r="B70" i="7"/>
  <c r="B71" i="7"/>
  <c r="AI71" i="3"/>
  <c r="BU70" i="5"/>
  <c r="BT71" i="9"/>
  <c r="Z70" i="3"/>
  <c r="E70" i="6"/>
  <c r="AB71" i="5"/>
  <c r="AC71" i="8"/>
  <c r="AC70" i="8"/>
  <c r="AA71" i="13"/>
  <c r="W71" i="13"/>
  <c r="U71" i="13"/>
  <c r="Q71" i="13"/>
  <c r="G71" i="13"/>
  <c r="F70" i="8"/>
  <c r="D71" i="13"/>
  <c r="AB70" i="13"/>
  <c r="Z71" i="11"/>
  <c r="BI70" i="9"/>
  <c r="I70" i="9"/>
  <c r="B70" i="8"/>
  <c r="P71" i="5"/>
  <c r="K71" i="10"/>
  <c r="B70" i="11"/>
  <c r="B71" i="11"/>
  <c r="AD70" i="8"/>
  <c r="BP70" i="5"/>
  <c r="BN71" i="5"/>
  <c r="M71" i="13"/>
  <c r="K71" i="13"/>
  <c r="C71" i="13"/>
  <c r="AS71" i="9"/>
  <c r="B70" i="5"/>
  <c r="D70" i="5"/>
  <c r="B71" i="5"/>
  <c r="C71" i="5"/>
  <c r="D71" i="5"/>
  <c r="AJ70" i="5"/>
  <c r="AI71" i="5"/>
  <c r="U71" i="9"/>
  <c r="N71" i="9"/>
  <c r="CD70" i="5"/>
  <c r="CT71" i="9"/>
  <c r="E71" i="8"/>
  <c r="E70" i="8"/>
  <c r="D71" i="8"/>
  <c r="B71" i="8"/>
  <c r="BR70" i="9"/>
  <c r="BQ70" i="9"/>
  <c r="BP70" i="9"/>
  <c r="BO71" i="9"/>
  <c r="BO70" i="9"/>
  <c r="AG71" i="5"/>
  <c r="AD70" i="12"/>
  <c r="BE71" i="11"/>
  <c r="CL70" i="5"/>
  <c r="CF70" i="5"/>
  <c r="E71" i="4"/>
  <c r="C71" i="4"/>
  <c r="G71" i="3"/>
  <c r="F71" i="3"/>
  <c r="E71" i="3"/>
  <c r="N71" i="3"/>
  <c r="B70" i="9"/>
  <c r="C70" i="9"/>
  <c r="D70" i="9"/>
  <c r="E70" i="9"/>
  <c r="F70" i="9"/>
  <c r="G70" i="9"/>
  <c r="H70" i="9"/>
  <c r="J70" i="9"/>
  <c r="K70" i="9"/>
  <c r="L70" i="9"/>
  <c r="B71" i="9"/>
  <c r="C71" i="9"/>
  <c r="D71" i="9"/>
  <c r="E71" i="9"/>
  <c r="G71" i="9"/>
  <c r="I71" i="9"/>
  <c r="J71" i="9"/>
  <c r="K71" i="9"/>
  <c r="L71" i="9"/>
  <c r="AS70" i="5"/>
  <c r="AO71" i="5"/>
  <c r="V70" i="8"/>
  <c r="CT71" i="5"/>
  <c r="CY71" i="9"/>
  <c r="CY70" i="9"/>
  <c r="Z71" i="10"/>
  <c r="Z70" i="10"/>
  <c r="E71" i="6"/>
  <c r="CX71" i="5"/>
  <c r="B71" i="4"/>
  <c r="P71" i="3"/>
  <c r="R71" i="3"/>
  <c r="O71" i="3"/>
  <c r="L71" i="3"/>
  <c r="C71" i="3"/>
  <c r="CC70" i="5"/>
  <c r="CE70" i="5"/>
  <c r="CI70" i="5"/>
  <c r="CK70" i="5"/>
  <c r="CM70" i="5"/>
  <c r="CB70" i="5"/>
  <c r="AW70" i="5"/>
  <c r="AX70" i="5"/>
  <c r="AY70" i="5"/>
  <c r="AZ70" i="5"/>
  <c r="BA70" i="5"/>
  <c r="BB70" i="5"/>
  <c r="BE70" i="5"/>
  <c r="BF70" i="5"/>
  <c r="BG70" i="5"/>
  <c r="BH70" i="5"/>
  <c r="BI70" i="5"/>
  <c r="BJ70" i="5"/>
  <c r="BK70" i="5"/>
  <c r="BL70" i="5"/>
  <c r="BM70" i="5"/>
  <c r="BO70" i="5"/>
  <c r="BQ70" i="5"/>
  <c r="BR70" i="5"/>
  <c r="BS70" i="5"/>
  <c r="BT70" i="5"/>
  <c r="BV70" i="5"/>
  <c r="BW70" i="5"/>
  <c r="BX70" i="5"/>
  <c r="BZ70" i="5"/>
  <c r="AH70" i="5"/>
  <c r="AF70" i="5"/>
  <c r="AD70" i="5"/>
  <c r="AA70" i="5"/>
  <c r="Z70" i="5"/>
  <c r="G70" i="5"/>
  <c r="H70" i="5"/>
  <c r="I70" i="5"/>
  <c r="J70" i="5"/>
  <c r="K70" i="5"/>
  <c r="L70" i="5"/>
  <c r="M70" i="5"/>
  <c r="N70" i="5"/>
  <c r="O70" i="5"/>
  <c r="P70" i="5"/>
  <c r="Q70" i="5"/>
  <c r="R70" i="5"/>
  <c r="S70" i="5"/>
  <c r="T70" i="5"/>
  <c r="U70" i="5"/>
  <c r="V70" i="5"/>
  <c r="W70" i="5"/>
  <c r="X70" i="5"/>
  <c r="F70" i="5"/>
  <c r="M71" i="6"/>
  <c r="K71" i="6"/>
  <c r="U70" i="9"/>
  <c r="R70" i="9"/>
  <c r="L71" i="8"/>
  <c r="I70" i="6"/>
  <c r="H71" i="6"/>
  <c r="H70" i="6"/>
  <c r="AQ70" i="5"/>
  <c r="AO70" i="5"/>
  <c r="AF71" i="5"/>
  <c r="B71" i="13"/>
  <c r="Q71" i="7"/>
  <c r="C71" i="14"/>
  <c r="B71" i="14"/>
  <c r="CG70" i="5"/>
  <c r="I71" i="7"/>
  <c r="M70" i="9"/>
  <c r="O70" i="9"/>
  <c r="P70" i="9"/>
  <c r="Q70" i="9"/>
  <c r="S70" i="9"/>
  <c r="T70" i="9"/>
  <c r="V70" i="9"/>
  <c r="W70" i="9"/>
  <c r="X70" i="9"/>
  <c r="Y70" i="9"/>
  <c r="Z70" i="9"/>
  <c r="AA70" i="9"/>
  <c r="AB70" i="9"/>
  <c r="AC70" i="9"/>
  <c r="AD70" i="9"/>
  <c r="AE70" i="9"/>
  <c r="AF70" i="9"/>
  <c r="AG70" i="9"/>
  <c r="AH70" i="9"/>
  <c r="AI70" i="9"/>
  <c r="AJ70" i="9"/>
  <c r="AK70" i="9"/>
  <c r="AL70" i="9"/>
  <c r="AM70" i="9"/>
  <c r="AN70" i="9"/>
  <c r="AO70" i="9"/>
  <c r="AP70" i="9"/>
  <c r="AQ70" i="9"/>
  <c r="AR70" i="9"/>
  <c r="AT70" i="9"/>
  <c r="AW70" i="9"/>
  <c r="AX70" i="9"/>
  <c r="AY70" i="9"/>
  <c r="AZ70" i="9"/>
  <c r="BA70" i="9"/>
  <c r="BB70" i="9"/>
  <c r="BC70" i="9"/>
  <c r="BD70" i="9"/>
  <c r="BE70" i="9"/>
  <c r="BF70" i="9"/>
  <c r="BH70" i="9"/>
  <c r="BJ70" i="9"/>
  <c r="BK70" i="9"/>
  <c r="BL70" i="9"/>
  <c r="BM70" i="9"/>
  <c r="BN70" i="9"/>
  <c r="BT70" i="9"/>
  <c r="BU70" i="9"/>
  <c r="BW70" i="9"/>
  <c r="BX70" i="9"/>
  <c r="BY70" i="9"/>
  <c r="BZ70" i="9"/>
  <c r="CA70" i="9"/>
  <c r="CB70" i="9"/>
  <c r="CC70" i="9"/>
  <c r="CD70" i="9"/>
  <c r="CE70" i="9"/>
  <c r="CG70" i="9"/>
  <c r="CH70" i="9"/>
  <c r="CI70" i="9"/>
  <c r="CJ70" i="9"/>
  <c r="CK70" i="9"/>
  <c r="CL70" i="9"/>
  <c r="CM70" i="9"/>
  <c r="CN70" i="9"/>
  <c r="CR70" i="9"/>
  <c r="CU70" i="9"/>
  <c r="CV70" i="9"/>
  <c r="CW70" i="9"/>
  <c r="CX70" i="9"/>
  <c r="CZ70" i="9"/>
  <c r="DA70" i="9"/>
  <c r="DB70" i="9"/>
  <c r="M71" i="9"/>
  <c r="O71" i="9"/>
  <c r="P71" i="9"/>
  <c r="Q71" i="9"/>
  <c r="S71" i="9"/>
  <c r="T71" i="9"/>
  <c r="V71" i="9"/>
  <c r="W71" i="9"/>
  <c r="X71" i="9"/>
  <c r="Y71" i="9"/>
  <c r="Z71" i="9"/>
  <c r="AA71" i="9"/>
  <c r="AB71" i="9"/>
  <c r="AC71" i="9"/>
  <c r="AD71" i="9"/>
  <c r="AE71" i="9"/>
  <c r="AF71" i="9"/>
  <c r="AH71" i="9"/>
  <c r="AI71" i="9"/>
  <c r="AJ71" i="9"/>
  <c r="AK71" i="9"/>
  <c r="AL71" i="9"/>
  <c r="AN71" i="9"/>
  <c r="AO71" i="9"/>
  <c r="AP71" i="9"/>
  <c r="AQ71" i="9"/>
  <c r="AR71" i="9"/>
  <c r="AT71" i="9"/>
  <c r="AW71" i="9"/>
  <c r="AX71" i="9"/>
  <c r="AY71" i="9"/>
  <c r="AZ71" i="9"/>
  <c r="BA71" i="9"/>
  <c r="BB71" i="9"/>
  <c r="BC71" i="9"/>
  <c r="BD71" i="9"/>
  <c r="BE71" i="9"/>
  <c r="BF71" i="9"/>
  <c r="BH71" i="9"/>
  <c r="BI71" i="9"/>
  <c r="BJ71" i="9"/>
  <c r="BL71" i="9"/>
  <c r="BM71" i="9"/>
  <c r="BP71" i="9"/>
  <c r="BU71" i="9"/>
  <c r="BZ71" i="9"/>
  <c r="CA71" i="9"/>
  <c r="CB71" i="9"/>
  <c r="CG71" i="9"/>
  <c r="CH71" i="9"/>
  <c r="CI71" i="9"/>
  <c r="CJ71" i="9"/>
  <c r="CK71" i="9"/>
  <c r="CL71" i="9"/>
  <c r="CM71" i="9"/>
  <c r="CN71" i="9"/>
  <c r="CR71" i="9"/>
  <c r="CU71" i="9"/>
  <c r="CV71" i="9"/>
  <c r="CW71" i="9"/>
  <c r="CX71" i="9"/>
  <c r="CZ71" i="9"/>
  <c r="DA71" i="9"/>
  <c r="DB71" i="9"/>
  <c r="K71" i="8"/>
  <c r="AK71" i="8"/>
  <c r="AJ71" i="8"/>
  <c r="AI71" i="8"/>
  <c r="AH71" i="8"/>
  <c r="AG71" i="8"/>
  <c r="O71" i="5"/>
  <c r="N71" i="5"/>
  <c r="M71" i="5"/>
  <c r="L71" i="5"/>
  <c r="CK71" i="5"/>
  <c r="CI71" i="5"/>
  <c r="CG71" i="5"/>
  <c r="CE71" i="5"/>
  <c r="CC71" i="5"/>
  <c r="BZ71" i="5"/>
  <c r="BX71" i="5"/>
  <c r="BW71" i="5"/>
  <c r="BT71" i="5"/>
  <c r="BS71" i="5"/>
  <c r="BR71" i="5"/>
  <c r="BQ71" i="5"/>
  <c r="BP71" i="5"/>
  <c r="BO71" i="5"/>
  <c r="BM71" i="5"/>
  <c r="BL71" i="5"/>
  <c r="BK71" i="5"/>
  <c r="BJ71" i="5"/>
  <c r="BI71" i="5"/>
  <c r="BH71" i="5"/>
  <c r="BG71" i="5"/>
  <c r="BA71" i="5"/>
  <c r="AZ71" i="5"/>
  <c r="AY71" i="5"/>
  <c r="AX71" i="5"/>
  <c r="AW71" i="5"/>
  <c r="X71" i="5"/>
  <c r="W71" i="5"/>
  <c r="V71" i="5"/>
  <c r="U71" i="5"/>
  <c r="S71" i="5"/>
  <c r="R71" i="5"/>
  <c r="Q71" i="5"/>
  <c r="G71" i="6"/>
  <c r="V71" i="13"/>
  <c r="X71" i="10"/>
  <c r="Z71" i="13"/>
  <c r="X71" i="13"/>
  <c r="T71" i="13"/>
  <c r="T70" i="13"/>
  <c r="P71" i="13"/>
  <c r="J71" i="10"/>
  <c r="I71" i="10"/>
  <c r="AP71" i="11"/>
  <c r="AO71" i="11"/>
  <c r="AN71" i="11"/>
  <c r="AM71" i="11"/>
  <c r="AL71" i="11"/>
  <c r="AK71" i="11"/>
  <c r="AJ71" i="11"/>
  <c r="AH71" i="11"/>
  <c r="AG71" i="11"/>
  <c r="AF71" i="11"/>
  <c r="AE71" i="11"/>
  <c r="AD71" i="11"/>
  <c r="AC71" i="11"/>
  <c r="AB71" i="11"/>
  <c r="AA71" i="11"/>
  <c r="Y71" i="11"/>
  <c r="X71" i="11"/>
  <c r="U71" i="11"/>
  <c r="T71" i="11"/>
  <c r="Q71" i="11"/>
  <c r="P71" i="11"/>
  <c r="O71" i="11"/>
  <c r="N71" i="11"/>
  <c r="AA71" i="12"/>
  <c r="Z71" i="12"/>
  <c r="Y71" i="12"/>
  <c r="X71" i="12"/>
  <c r="W71" i="12"/>
  <c r="V71" i="12"/>
  <c r="AJ70" i="8"/>
  <c r="AK70" i="8"/>
  <c r="CW71" i="5"/>
  <c r="J71" i="5"/>
  <c r="D71" i="14"/>
  <c r="E71" i="14"/>
  <c r="F71" i="14"/>
  <c r="G71" i="14"/>
  <c r="H71" i="14"/>
  <c r="I71" i="14"/>
  <c r="J71" i="14"/>
  <c r="F71" i="13"/>
  <c r="J71" i="13"/>
  <c r="L71" i="13"/>
  <c r="F70" i="13"/>
  <c r="J70" i="13"/>
  <c r="L70" i="13"/>
  <c r="P70" i="13"/>
  <c r="X70" i="13"/>
  <c r="Z70" i="13"/>
  <c r="S71" i="12"/>
  <c r="T71" i="12"/>
  <c r="U71" i="12"/>
  <c r="T70" i="12"/>
  <c r="V70" i="12"/>
  <c r="X70" i="12"/>
  <c r="Z70" i="12"/>
  <c r="R71" i="12"/>
  <c r="R70" i="12"/>
  <c r="C71" i="12"/>
  <c r="D71" i="12"/>
  <c r="E71" i="12"/>
  <c r="F71" i="12"/>
  <c r="G71" i="12"/>
  <c r="H71" i="12"/>
  <c r="I71" i="12"/>
  <c r="J71" i="12"/>
  <c r="K71" i="12"/>
  <c r="L71" i="12"/>
  <c r="M71" i="12"/>
  <c r="N71" i="12"/>
  <c r="O71" i="12"/>
  <c r="P71" i="12"/>
  <c r="Q71" i="12"/>
  <c r="D70" i="12"/>
  <c r="F70" i="12"/>
  <c r="H70" i="12"/>
  <c r="J70" i="12"/>
  <c r="L70" i="12"/>
  <c r="N70" i="12"/>
  <c r="P70" i="12"/>
  <c r="B71" i="12"/>
  <c r="B70" i="12"/>
  <c r="AR71" i="11"/>
  <c r="AS71" i="11"/>
  <c r="AT71" i="11"/>
  <c r="AU71" i="11"/>
  <c r="AV71" i="11"/>
  <c r="AW71" i="11"/>
  <c r="AX71" i="11"/>
  <c r="AY71" i="11"/>
  <c r="AZ71" i="11"/>
  <c r="BA71" i="11"/>
  <c r="BB71" i="11"/>
  <c r="BC71" i="11"/>
  <c r="BD71" i="11"/>
  <c r="AS70" i="11"/>
  <c r="AU70" i="11"/>
  <c r="AW70" i="11"/>
  <c r="AY70" i="11"/>
  <c r="BA70" i="11"/>
  <c r="BC70" i="11"/>
  <c r="AQ71" i="11"/>
  <c r="AQ70" i="11"/>
  <c r="AI71" i="11"/>
  <c r="AB70" i="11"/>
  <c r="AC70" i="11"/>
  <c r="AD70" i="11"/>
  <c r="AE70" i="11"/>
  <c r="AG70" i="11"/>
  <c r="AI70" i="11"/>
  <c r="AK70" i="11"/>
  <c r="AM70" i="11"/>
  <c r="AO70" i="11"/>
  <c r="Z70" i="11"/>
  <c r="C71" i="11"/>
  <c r="D71" i="11"/>
  <c r="E71" i="11"/>
  <c r="F71" i="11"/>
  <c r="G71" i="11"/>
  <c r="H71" i="11"/>
  <c r="I71" i="11"/>
  <c r="J71" i="11"/>
  <c r="K71" i="11"/>
  <c r="L71" i="11"/>
  <c r="M71" i="11"/>
  <c r="D70" i="11"/>
  <c r="F70" i="11"/>
  <c r="H70" i="11"/>
  <c r="J70" i="11"/>
  <c r="L70" i="11"/>
  <c r="N70" i="11"/>
  <c r="P70" i="11"/>
  <c r="T70" i="11"/>
  <c r="X70" i="11"/>
  <c r="N71" i="10"/>
  <c r="O71" i="10"/>
  <c r="P71" i="10"/>
  <c r="Q71" i="10"/>
  <c r="R71" i="10"/>
  <c r="S71" i="10"/>
  <c r="U71" i="10"/>
  <c r="V71" i="10"/>
  <c r="W71" i="10"/>
  <c r="Y71" i="10"/>
  <c r="C71" i="10"/>
  <c r="E71" i="10"/>
  <c r="G71" i="10"/>
  <c r="H71" i="10"/>
  <c r="N70" i="10"/>
  <c r="O70" i="10"/>
  <c r="V70" i="10"/>
  <c r="W70" i="10"/>
  <c r="X70" i="10"/>
  <c r="Y70" i="10"/>
  <c r="M71" i="10"/>
  <c r="M70" i="10"/>
  <c r="C70" i="10"/>
  <c r="E70" i="10"/>
  <c r="G70" i="10"/>
  <c r="H70" i="10"/>
  <c r="I70" i="10"/>
  <c r="J70" i="10"/>
  <c r="B70" i="10"/>
  <c r="B71" i="10"/>
  <c r="AE71" i="8"/>
  <c r="AE70" i="8"/>
  <c r="AG70" i="8"/>
  <c r="AH70" i="8"/>
  <c r="AI70" i="8"/>
  <c r="AB71" i="8"/>
  <c r="AB70" i="8"/>
  <c r="S71" i="8"/>
  <c r="T70" i="8"/>
  <c r="R71" i="8"/>
  <c r="R70" i="8"/>
  <c r="M71" i="8"/>
  <c r="N71" i="8"/>
  <c r="O71" i="8"/>
  <c r="P71" i="8"/>
  <c r="L70" i="8"/>
  <c r="N70" i="8"/>
  <c r="K70" i="8"/>
  <c r="I71" i="8"/>
  <c r="I70" i="8"/>
  <c r="H71" i="8"/>
  <c r="H70" i="8"/>
  <c r="X71" i="7"/>
  <c r="X70" i="7"/>
  <c r="W70" i="7"/>
  <c r="S71" i="7"/>
  <c r="R71" i="7"/>
  <c r="R70" i="7"/>
  <c r="C71" i="7"/>
  <c r="D71" i="7"/>
  <c r="E71" i="7"/>
  <c r="F71" i="7"/>
  <c r="H71" i="7"/>
  <c r="J71" i="7"/>
  <c r="L71" i="7"/>
  <c r="M71" i="7"/>
  <c r="N71" i="7"/>
  <c r="P71" i="7"/>
  <c r="C70" i="7"/>
  <c r="D70" i="7"/>
  <c r="E70" i="7"/>
  <c r="F70" i="7"/>
  <c r="H70" i="7"/>
  <c r="J70" i="7"/>
  <c r="L70" i="7"/>
  <c r="M70" i="7"/>
  <c r="N70" i="7"/>
  <c r="P70" i="7"/>
  <c r="G70" i="6"/>
  <c r="K70" i="6"/>
  <c r="M70" i="6"/>
  <c r="CV71" i="5"/>
  <c r="CM71" i="5"/>
  <c r="CB71" i="5"/>
  <c r="AQ71" i="5"/>
  <c r="BB71" i="5"/>
  <c r="BD71" i="5"/>
  <c r="BE71" i="5"/>
  <c r="BF71" i="5"/>
  <c r="AA71" i="5"/>
  <c r="AC71" i="5"/>
  <c r="AD71" i="5"/>
  <c r="AH71" i="5"/>
  <c r="AK71" i="5"/>
  <c r="AL71" i="5"/>
  <c r="AM71" i="5"/>
  <c r="Z71" i="5"/>
  <c r="T71" i="5"/>
  <c r="G71" i="5"/>
  <c r="H71" i="5"/>
  <c r="I71" i="5"/>
  <c r="F71" i="5"/>
  <c r="K71" i="4"/>
  <c r="J71" i="4"/>
  <c r="I71" i="4"/>
  <c r="H71" i="4"/>
  <c r="G71" i="4"/>
  <c r="F71" i="4"/>
  <c r="D71" i="4"/>
  <c r="D70" i="4"/>
  <c r="V70" i="13"/>
  <c r="BR71" i="9"/>
  <c r="I71" i="6"/>
  <c r="N71" i="6"/>
  <c r="B70" i="13"/>
  <c r="CD71" i="5"/>
  <c r="R71" i="9"/>
  <c r="Y71" i="13"/>
  <c r="E71" i="13"/>
  <c r="D70" i="13"/>
  <c r="BU71" i="5"/>
  <c r="CF71" i="5"/>
  <c r="BQ71" i="9"/>
  <c r="N70" i="9"/>
  <c r="AB70" i="5"/>
  <c r="BN70" i="5"/>
  <c r="BE70" i="11"/>
  <c r="AD71" i="12"/>
  <c r="AJ71" i="5"/>
  <c r="BC71" i="5"/>
  <c r="D70" i="8"/>
  <c r="AS70" i="9"/>
  <c r="AS71" i="5"/>
  <c r="J70" i="6"/>
  <c r="AB71" i="13"/>
  <c r="F71" i="8"/>
  <c r="AD71" i="8"/>
  <c r="C70" i="8"/>
  <c r="B70" i="6"/>
  <c r="F71" i="6"/>
  <c r="F70" i="6"/>
  <c r="B71" i="6"/>
  <c r="J71" i="6"/>
  <c r="L71" i="6"/>
  <c r="D71" i="6"/>
  <c r="L70" i="6"/>
  <c r="C71" i="8"/>
  <c r="C71" i="6"/>
  <c r="CL71" i="5"/>
  <c r="CN70" i="5"/>
  <c r="CN71" i="5"/>
  <c r="N70" i="3" l="1"/>
  <c r="K70" i="10"/>
  <c r="D71" i="10"/>
  <c r="D70" i="10"/>
  <c r="F70" i="10"/>
  <c r="F7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tc={FDB58036-66F6-4E34-8809-B43E22A61E41}</author>
  </authors>
  <commentList>
    <comment ref="C60" authorId="0" shapeId="0" xr:uid="{FDB58036-66F6-4E34-8809-B43E22A61E4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小数点第２位を四捨五入して表示しています</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PC03</author>
  </authors>
  <commentList>
    <comment ref="P1" authorId="0" shapeId="0" xr:uid="{AEB8ADBD-D628-413D-8959-265D16FB05CE}">
      <text>
        <r>
          <rPr>
            <sz val="9"/>
            <color indexed="81"/>
            <rFont val="MS P ゴシック"/>
            <family val="3"/>
            <charset val="128"/>
          </rPr>
          <t xml:space="preserve">３ヵ年平均
</t>
        </r>
      </text>
    </comment>
  </commentList>
</comments>
</file>

<file path=xl/sharedStrings.xml><?xml version="1.0" encoding="utf-8"?>
<sst xmlns="http://schemas.openxmlformats.org/spreadsheetml/2006/main" count="5587" uniqueCount="768">
  <si>
    <t>都　市　要　覧</t>
    <rPh sb="0" eb="1">
      <t>ト</t>
    </rPh>
    <rPh sb="2" eb="3">
      <t>シ</t>
    </rPh>
    <rPh sb="4" eb="5">
      <t>ヨウ</t>
    </rPh>
    <rPh sb="6" eb="7">
      <t>ラン</t>
    </rPh>
    <phoneticPr fontId="2"/>
  </si>
  <si>
    <t>中核市市長会</t>
    <rPh sb="0" eb="2">
      <t>チュウカク</t>
    </rPh>
    <rPh sb="2" eb="3">
      <t>シ</t>
    </rPh>
    <rPh sb="3" eb="6">
      <t>シチョウカイ</t>
    </rPh>
    <phoneticPr fontId="2"/>
  </si>
  <si>
    <t>都市要覧の指標の記入要領</t>
    <rPh sb="0" eb="4">
      <t>トシヨウラン</t>
    </rPh>
    <rPh sb="5" eb="7">
      <t>シヒョウ</t>
    </rPh>
    <rPh sb="8" eb="10">
      <t>キニュウ</t>
    </rPh>
    <rPh sb="10" eb="12">
      <t>ヨウリョウ</t>
    </rPh>
    <phoneticPr fontId="2"/>
  </si>
  <si>
    <t>■指標の記入について</t>
    <rPh sb="1" eb="3">
      <t>シヒョウ</t>
    </rPh>
    <rPh sb="4" eb="6">
      <t>キニュウ</t>
    </rPh>
    <phoneticPr fontId="2"/>
  </si>
  <si>
    <t>・　基準日のデータがない場合は、直近のデータを記入し、その基準日をコメント機能によりコメントを付記するか欄外に入力してください。</t>
    <rPh sb="2" eb="5">
      <t>キジュンビ</t>
    </rPh>
    <rPh sb="12" eb="14">
      <t>バアイ</t>
    </rPh>
    <rPh sb="16" eb="17">
      <t>チョク</t>
    </rPh>
    <rPh sb="17" eb="18">
      <t>キン</t>
    </rPh>
    <rPh sb="23" eb="25">
      <t>キニュウ</t>
    </rPh>
    <rPh sb="29" eb="32">
      <t>キジュンビ</t>
    </rPh>
    <rPh sb="37" eb="39">
      <t>キノウ</t>
    </rPh>
    <rPh sb="47" eb="49">
      <t>フキ</t>
    </rPh>
    <rPh sb="52" eb="54">
      <t>ランガイ</t>
    </rPh>
    <rPh sb="55" eb="57">
      <t>ニュウリョク</t>
    </rPh>
    <phoneticPr fontId="2"/>
  </si>
  <si>
    <t>・　各指標について、単位に満たない場合等における記入方法は次のとおり。</t>
    <rPh sb="2" eb="3">
      <t>カク</t>
    </rPh>
    <rPh sb="10" eb="12">
      <t>タンイ</t>
    </rPh>
    <rPh sb="13" eb="14">
      <t>ミ</t>
    </rPh>
    <rPh sb="17" eb="20">
      <t>バアイトウ</t>
    </rPh>
    <rPh sb="24" eb="28">
      <t>キニュウホウホウ</t>
    </rPh>
    <rPh sb="29" eb="30">
      <t>ツギ</t>
    </rPh>
    <phoneticPr fontId="2"/>
  </si>
  <si>
    <t>　　　　「0」   　該当する数値は存在するが、単位に満たない場合</t>
    <rPh sb="16" eb="17">
      <t>アタイ</t>
    </rPh>
    <rPh sb="31" eb="33">
      <t>バアイ</t>
    </rPh>
    <phoneticPr fontId="2"/>
  </si>
  <si>
    <t>　　　　「－」     定義上、該当する数値が存在しない場合（皆無を含む）</t>
    <rPh sb="21" eb="22">
      <t>アタイ</t>
    </rPh>
    <phoneticPr fontId="2"/>
  </si>
  <si>
    <t>　　　　「...」    不詳、数値が得られない（計測不能）の場合</t>
    <rPh sb="27" eb="29">
      <t>フノウ</t>
    </rPh>
    <phoneticPr fontId="2"/>
  </si>
  <si>
    <t>項　　目</t>
    <rPh sb="0" eb="1">
      <t>コウ</t>
    </rPh>
    <rPh sb="3" eb="4">
      <t>メ</t>
    </rPh>
    <phoneticPr fontId="2"/>
  </si>
  <si>
    <t>指　　　　　　標</t>
    <rPh sb="0" eb="1">
      <t>ユビ</t>
    </rPh>
    <rPh sb="7" eb="8">
      <t>ヒョウ</t>
    </rPh>
    <phoneticPr fontId="2"/>
  </si>
  <si>
    <t>記　　入　　要　　領</t>
    <rPh sb="0" eb="1">
      <t>キ</t>
    </rPh>
    <rPh sb="3" eb="4">
      <t>イリ</t>
    </rPh>
    <rPh sb="6" eb="7">
      <t>ヨウ</t>
    </rPh>
    <rPh sb="9" eb="10">
      <t>リョウ</t>
    </rPh>
    <phoneticPr fontId="2"/>
  </si>
  <si>
    <t>１　市勢</t>
    <rPh sb="2" eb="3">
      <t>シ</t>
    </rPh>
    <rPh sb="3" eb="4">
      <t>セイ</t>
    </rPh>
    <phoneticPr fontId="2"/>
  </si>
  <si>
    <t>人口</t>
    <rPh sb="0" eb="2">
      <t>ジンコウ</t>
    </rPh>
    <phoneticPr fontId="2"/>
  </si>
  <si>
    <t>年少・生産・６５歳以上人口比率</t>
    <rPh sb="0" eb="2">
      <t>ネンショウ</t>
    </rPh>
    <rPh sb="3" eb="5">
      <t>セイサン</t>
    </rPh>
    <rPh sb="8" eb="9">
      <t>サイ</t>
    </rPh>
    <rPh sb="9" eb="11">
      <t>イジョウ</t>
    </rPh>
    <rPh sb="11" eb="13">
      <t>ジンコウ</t>
    </rPh>
    <rPh sb="13" eb="15">
      <t>ヒリツ</t>
    </rPh>
    <phoneticPr fontId="2"/>
  </si>
  <si>
    <t>世帯数・昼夜間人口比率・行政区域面積・人口密度・人口集中地区・姉妹友好都市数</t>
    <rPh sb="0" eb="3">
      <t>セタイスウ</t>
    </rPh>
    <rPh sb="4" eb="6">
      <t>チュウヤ</t>
    </rPh>
    <rPh sb="6" eb="7">
      <t>カン</t>
    </rPh>
    <rPh sb="7" eb="9">
      <t>ジンコウ</t>
    </rPh>
    <rPh sb="9" eb="11">
      <t>ヒリツ</t>
    </rPh>
    <rPh sb="12" eb="14">
      <t>ギョウセイ</t>
    </rPh>
    <rPh sb="14" eb="16">
      <t>クイキ</t>
    </rPh>
    <rPh sb="16" eb="18">
      <t>メンセキ</t>
    </rPh>
    <rPh sb="19" eb="21">
      <t>ジンコウ</t>
    </rPh>
    <rPh sb="21" eb="23">
      <t>ミツド</t>
    </rPh>
    <rPh sb="24" eb="26">
      <t>ジンコウ</t>
    </rPh>
    <rPh sb="26" eb="28">
      <t>シュウチュウ</t>
    </rPh>
    <rPh sb="28" eb="30">
      <t>チク</t>
    </rPh>
    <phoneticPr fontId="2"/>
  </si>
  <si>
    <t>自然動態・社会動態</t>
    <rPh sb="0" eb="2">
      <t>シゼン</t>
    </rPh>
    <rPh sb="2" eb="4">
      <t>ドウタイ</t>
    </rPh>
    <rPh sb="5" eb="7">
      <t>シャカイ</t>
    </rPh>
    <rPh sb="7" eb="9">
      <t>ドウタイ</t>
    </rPh>
    <phoneticPr fontId="2"/>
  </si>
  <si>
    <t>・Ｎ－１年1月1日からＮ－１年１２月３１日までの数値を記入
・合計特殊出生率は、Ｎ－２年の数値を記入（令和４年度から前々年の合計特殊出生率を掲載することに変更（令和３年度まで前年の合計特殊出生率を掲載））</t>
    <rPh sb="4" eb="5">
      <t>ネン</t>
    </rPh>
    <rPh sb="5" eb="6">
      <t>ヘイネン</t>
    </rPh>
    <rPh sb="6" eb="7">
      <t>ガツ</t>
    </rPh>
    <rPh sb="8" eb="9">
      <t>ヒ</t>
    </rPh>
    <rPh sb="14" eb="15">
      <t>ネン</t>
    </rPh>
    <rPh sb="17" eb="18">
      <t>ガツ</t>
    </rPh>
    <rPh sb="20" eb="21">
      <t>ニチ</t>
    </rPh>
    <rPh sb="24" eb="26">
      <t>スウチ</t>
    </rPh>
    <rPh sb="27" eb="29">
      <t>キニュウ</t>
    </rPh>
    <rPh sb="31" eb="38">
      <t>ゴウケイトクシュシュッショウリツ</t>
    </rPh>
    <rPh sb="43" eb="44">
      <t>ネン</t>
    </rPh>
    <rPh sb="45" eb="47">
      <t>スウチ</t>
    </rPh>
    <rPh sb="48" eb="50">
      <t>キニュウ</t>
    </rPh>
    <rPh sb="51" eb="53">
      <t>レイワ</t>
    </rPh>
    <rPh sb="54" eb="55">
      <t>ネン</t>
    </rPh>
    <rPh sb="55" eb="56">
      <t>ド</t>
    </rPh>
    <rPh sb="58" eb="60">
      <t>ゼンゼン</t>
    </rPh>
    <rPh sb="60" eb="61">
      <t>ネン</t>
    </rPh>
    <rPh sb="62" eb="69">
      <t>ゴウケイトクシュシュッショウリツ</t>
    </rPh>
    <rPh sb="70" eb="72">
      <t>ケイサイ</t>
    </rPh>
    <rPh sb="77" eb="79">
      <t>ヘンコウ</t>
    </rPh>
    <rPh sb="80" eb="82">
      <t>レイワ</t>
    </rPh>
    <rPh sb="83" eb="85">
      <t>ネンド</t>
    </rPh>
    <rPh sb="87" eb="89">
      <t>ゼンネン</t>
    </rPh>
    <rPh sb="90" eb="97">
      <t>ゴウケイトクシュシュッショウリツ</t>
    </rPh>
    <rPh sb="98" eb="100">
      <t>ケイサイ</t>
    </rPh>
    <phoneticPr fontId="2"/>
  </si>
  <si>
    <t>その他</t>
    <rPh sb="2" eb="3">
      <t>タ</t>
    </rPh>
    <phoneticPr fontId="2"/>
  </si>
  <si>
    <t>・自治会加入率=自治会加入世帯数÷推計世帯数（小数点以下四捨五入）　により算出</t>
    <rPh sb="23" eb="28">
      <t>ショウスウテンイカ</t>
    </rPh>
    <rPh sb="28" eb="32">
      <t>シシャゴニュウ</t>
    </rPh>
    <rPh sb="37" eb="39">
      <t>サンシュツ</t>
    </rPh>
    <phoneticPr fontId="2"/>
  </si>
  <si>
    <t>２　職員数及び
　職員給料等</t>
    <rPh sb="2" eb="5">
      <t>ショクインスウ</t>
    </rPh>
    <rPh sb="5" eb="6">
      <t>オヨ</t>
    </rPh>
    <phoneticPr fontId="2"/>
  </si>
  <si>
    <t xml:space="preserve">職員総数
一般職員の職員数、平均年齢、
平均給料月額、ラスパイレス指数、
審議会等の女性参画率、管理職に占める女性比率
</t>
    <rPh sb="0" eb="2">
      <t>ショクイン</t>
    </rPh>
    <rPh sb="2" eb="4">
      <t>ソウスウ</t>
    </rPh>
    <rPh sb="5" eb="7">
      <t>イッパン</t>
    </rPh>
    <rPh sb="7" eb="9">
      <t>ショクイン</t>
    </rPh>
    <rPh sb="10" eb="12">
      <t>ショクイン</t>
    </rPh>
    <rPh sb="12" eb="13">
      <t>スウ</t>
    </rPh>
    <rPh sb="14" eb="16">
      <t>ヘイキン</t>
    </rPh>
    <rPh sb="16" eb="18">
      <t>ネンレイ</t>
    </rPh>
    <rPh sb="20" eb="22">
      <t>ヘイキン</t>
    </rPh>
    <rPh sb="22" eb="24">
      <t>キュウリョウ</t>
    </rPh>
    <rPh sb="24" eb="25">
      <t>ツキ</t>
    </rPh>
    <rPh sb="25" eb="26">
      <t>ガク</t>
    </rPh>
    <rPh sb="33" eb="35">
      <t>シスウ</t>
    </rPh>
    <rPh sb="37" eb="40">
      <t>シンギカイ</t>
    </rPh>
    <rPh sb="40" eb="41">
      <t>トウ</t>
    </rPh>
    <rPh sb="42" eb="44">
      <t>ジョセイ</t>
    </rPh>
    <rPh sb="44" eb="46">
      <t>サンカク</t>
    </rPh>
    <rPh sb="46" eb="47">
      <t>リツ</t>
    </rPh>
    <rPh sb="48" eb="50">
      <t>カンリ</t>
    </rPh>
    <rPh sb="50" eb="51">
      <t>ショク</t>
    </rPh>
    <rPh sb="52" eb="53">
      <t>シ</t>
    </rPh>
    <rPh sb="55" eb="57">
      <t>ジョセイ</t>
    </rPh>
    <rPh sb="57" eb="59">
      <t>ヒリツ</t>
    </rPh>
    <phoneticPr fontId="2"/>
  </si>
  <si>
    <t>・Ｎ－１年地方公務員給与実態調査から記入
・市民千人当たり職員数は、Ｎ－１年３月３１日現在住民基本台帳人口により算出
・審議会等の女性参画率は、内閣府男女共同参画局「地方公共団体における男女共同参画の形成又は女性に関する施策の推進状況(Ｎ－１年度)」において「地方自治法（第２０２条の３）に基づく審議会等における登用状況」として報告する数値を記入
・管理職に占める女性比率は、内閣府男女共同参画局「地方公共団体における男女共同参画の形成又は女性に関する施策の推進状況(Ｎ－１年度)」において「市町村職員の管理職の在職状況」として報告する数値を記入</t>
    <rPh sb="171" eb="173">
      <t>キニュウ</t>
    </rPh>
    <rPh sb="271" eb="273">
      <t>キニュウ</t>
    </rPh>
    <phoneticPr fontId="2"/>
  </si>
  <si>
    <t>３　保健・福祉</t>
    <rPh sb="2" eb="4">
      <t>ホケン</t>
    </rPh>
    <rPh sb="5" eb="7">
      <t>フクシ</t>
    </rPh>
    <phoneticPr fontId="2"/>
  </si>
  <si>
    <t>生活保護</t>
    <rPh sb="0" eb="2">
      <t>セイカツ</t>
    </rPh>
    <rPh sb="2" eb="4">
      <t>ホゴ</t>
    </rPh>
    <phoneticPr fontId="2"/>
  </si>
  <si>
    <t>・Ｎ年4月分被保護者調査から記入</t>
  </si>
  <si>
    <t>高齢者福祉施設等
（公立・私立を含む）</t>
    <rPh sb="0" eb="3">
      <t>コウレイシャ</t>
    </rPh>
    <rPh sb="3" eb="5">
      <t>フクシ</t>
    </rPh>
    <rPh sb="5" eb="7">
      <t>シセツ</t>
    </rPh>
    <rPh sb="7" eb="8">
      <t>トウ</t>
    </rPh>
    <phoneticPr fontId="2"/>
  </si>
  <si>
    <t>・有料老人ホーム数は、Ｎ年４月１日現在の老人福祉法第２９条第１項に規定する有料老人ホームの数を記入（サービス付き高齢者向け住宅である有料老人ホームを含む）
・指定介護サービス事業所数は、指定居宅サービス事業所、指定地域密着型サービス事業所、指定居宅介護支援事業所、指定介護予防サービス事業所、指定地域密着型介護予防サービス事業所、指定介護予防支援事業所、総合事業事業所の数を記入（施設みなしを含み、健康保険法の規定によるみなし指定の事業所を除く）
※複数のサービスを行っている場合、サービスごとに事業所をカウント
　（例）短期入所生活介護・介護予防短期入所生活介護を一体的に運営している事業所は「２」とカウント
※有料老人ホームに計上される特定施設入居者生活介護等を含む</t>
    <rPh sb="45" eb="46">
      <t>カズ</t>
    </rPh>
    <rPh sb="54" eb="55">
      <t>ツ</t>
    </rPh>
    <rPh sb="66" eb="70">
      <t>ユウリョウロウジン</t>
    </rPh>
    <rPh sb="74" eb="75">
      <t>フク</t>
    </rPh>
    <rPh sb="220" eb="221">
      <t>ノゾ</t>
    </rPh>
    <rPh sb="315" eb="317">
      <t>ケイジョウ</t>
    </rPh>
    <phoneticPr fontId="2"/>
  </si>
  <si>
    <t>介護保険</t>
    <rPh sb="0" eb="2">
      <t>カイゴ</t>
    </rPh>
    <rPh sb="2" eb="4">
      <t>ホケン</t>
    </rPh>
    <phoneticPr fontId="2"/>
  </si>
  <si>
    <t>・第1号被保険者数及び要介護（要支援）認定者数はＮ年３月月報により、それぞれＮ年３月末現在の数値を記入
・保険給付費、保険料収納率は、Ｎ－１年度事業年報から記入（滞納繰越分及び還付未済額を含む）
・地域包括支援センター数は、Ｎ年４月１日現在の数値を記入</t>
    <rPh sb="9" eb="10">
      <t>オヨ</t>
    </rPh>
    <rPh sb="25" eb="26">
      <t>ネン</t>
    </rPh>
    <rPh sb="27" eb="28">
      <t>ガツ</t>
    </rPh>
    <rPh sb="28" eb="30">
      <t>ゲッポウ</t>
    </rPh>
    <rPh sb="46" eb="48">
      <t>スウチ</t>
    </rPh>
    <rPh sb="81" eb="83">
      <t>タイノウ</t>
    </rPh>
    <rPh sb="83" eb="85">
      <t>クリコシ</t>
    </rPh>
    <rPh sb="85" eb="86">
      <t>ブン</t>
    </rPh>
    <rPh sb="86" eb="87">
      <t>オヨ</t>
    </rPh>
    <rPh sb="88" eb="93">
      <t>カンプミサイガク</t>
    </rPh>
    <rPh sb="94" eb="95">
      <t>フク</t>
    </rPh>
    <rPh sb="121" eb="123">
      <t>スウチ</t>
    </rPh>
    <phoneticPr fontId="2"/>
  </si>
  <si>
    <t>国民健康保険</t>
    <rPh sb="0" eb="2">
      <t>コクミン</t>
    </rPh>
    <rPh sb="2" eb="4">
      <t>ケンコウ</t>
    </rPh>
    <rPh sb="4" eb="6">
      <t>ホケン</t>
    </rPh>
    <phoneticPr fontId="2"/>
  </si>
  <si>
    <t>・Ｎ年３月事業月報、Ｎ－１年度事業年報（年度末現在）から記入
・加入率は、Ｎ年３月３１日現在住民基本台帳人口及び世帯数により算出
・被保険者１人当たり費用額は、Ｎ－１年度事業年報から記入
・保険料（税）収納率は、現年度のものとし、小数第二位を四捨五入する
・特定健康診査実施率及び特定保健指導実施率は、Ｎ－１年度実施分法定報告値から記入</t>
    <rPh sb="15" eb="17">
      <t>ジギョウ</t>
    </rPh>
    <rPh sb="17" eb="19">
      <t>ネンポウ</t>
    </rPh>
    <rPh sb="20" eb="23">
      <t>ネンドマツ</t>
    </rPh>
    <rPh sb="23" eb="25">
      <t>ゲンザイ</t>
    </rPh>
    <rPh sb="28" eb="30">
      <t>キニュウ</t>
    </rPh>
    <rPh sb="46" eb="48">
      <t>ジュウミン</t>
    </rPh>
    <rPh sb="48" eb="50">
      <t>キホン</t>
    </rPh>
    <rPh sb="50" eb="52">
      <t>ダイチョウ</t>
    </rPh>
    <rPh sb="54" eb="55">
      <t>オヨ</t>
    </rPh>
    <rPh sb="56" eb="59">
      <t>セタイスウ</t>
    </rPh>
    <rPh sb="95" eb="98">
      <t>ホケンリョウ</t>
    </rPh>
    <rPh sb="99" eb="100">
      <t>ゼイ</t>
    </rPh>
    <rPh sb="115" eb="118">
      <t>ショウスウダイ</t>
    </rPh>
    <rPh sb="118" eb="120">
      <t>ニイ</t>
    </rPh>
    <rPh sb="121" eb="125">
      <t>シシャゴニュウ</t>
    </rPh>
    <rPh sb="138" eb="139">
      <t>オヨ</t>
    </rPh>
    <phoneticPr fontId="2"/>
  </si>
  <si>
    <t>保育所等</t>
    <rPh sb="0" eb="2">
      <t>ホイク</t>
    </rPh>
    <rPh sb="2" eb="3">
      <t>ジョ</t>
    </rPh>
    <rPh sb="3" eb="4">
      <t>トウ</t>
    </rPh>
    <phoneticPr fontId="2"/>
  </si>
  <si>
    <t>・子育てのための施設等利用給付の新２号支給認定者数には、「１号認定＋新２号認定」を含む
・支給認定者数（教育・保育給付）、支給人者数（施設等利用給付）の人口比については、
　１号・・・３～５歳児童数に占める割合を記入
　２号、新２号・・・３～５歳児童数に占める割合を記入
　３号・・・０～２歳児童数に占める割合を記入
・保育所入所待機児童数は、厚生労働省「保育所等利用待機児童数調査」において報告する数値（Ｎ年４月１日時点）を記入
・地域子育て支援拠点事業の実施箇所数は、Ｎ年４月１日現在を記入</t>
  </si>
  <si>
    <t>医療機関(公立・私立を含む)</t>
    <rPh sb="0" eb="2">
      <t>イリョウ</t>
    </rPh>
    <rPh sb="2" eb="4">
      <t>キカン</t>
    </rPh>
    <rPh sb="6" eb="7">
      <t>リツ</t>
    </rPh>
    <phoneticPr fontId="2"/>
  </si>
  <si>
    <t>障害福祉</t>
    <rPh sb="0" eb="2">
      <t>ショウガイ</t>
    </rPh>
    <rPh sb="2" eb="4">
      <t>フクシ</t>
    </rPh>
    <phoneticPr fontId="2"/>
  </si>
  <si>
    <t>４　環境　</t>
    <rPh sb="2" eb="4">
      <t>カンキョウ</t>
    </rPh>
    <phoneticPr fontId="2"/>
  </si>
  <si>
    <t>総排出量、リサイクル率</t>
    <rPh sb="0" eb="1">
      <t>ソウ</t>
    </rPh>
    <rPh sb="1" eb="3">
      <t>ハイシュツ</t>
    </rPh>
    <rPh sb="3" eb="4">
      <t>リョウ</t>
    </rPh>
    <rPh sb="10" eb="11">
      <t>リツ</t>
    </rPh>
    <phoneticPr fontId="2"/>
  </si>
  <si>
    <t xml:space="preserve">・一般廃棄物処理事業実態調査（Ｎ－２年度実績）から記入
・１人１日当たり排出量　ごみ排出量（計画収集量、直接搬入量、集団回収量を加えた事業系を含む一般廃棄物の排出量）÷人口÷365日
・１人１日当たりの家庭系ごみ排出量　家庭系ごみ排出量（集団回収量、資源ごみ等を除いた家庭からの一般廃棄物の排出量）÷人口÷365日
（１人１日当たりのごみ排出量及び１人１日当たりの家庭系ごみ排出量の詳細は、循環型社会形成基本計画を参照）
</t>
    <rPh sb="1" eb="3">
      <t>イッパン</t>
    </rPh>
    <rPh sb="3" eb="6">
      <t>ハイキブツ</t>
    </rPh>
    <rPh sb="6" eb="8">
      <t>ショリ</t>
    </rPh>
    <rPh sb="8" eb="10">
      <t>ジギョウ</t>
    </rPh>
    <rPh sb="10" eb="12">
      <t>ジッタイ</t>
    </rPh>
    <rPh sb="12" eb="14">
      <t>チョウサ</t>
    </rPh>
    <rPh sb="18" eb="20">
      <t>ネンド</t>
    </rPh>
    <rPh sb="20" eb="22">
      <t>ジッセキ</t>
    </rPh>
    <rPh sb="25" eb="27">
      <t>キニュウ</t>
    </rPh>
    <rPh sb="30" eb="31">
      <t>ニン</t>
    </rPh>
    <rPh sb="32" eb="34">
      <t>ニチア</t>
    </rPh>
    <rPh sb="36" eb="39">
      <t>ハイシュツリョウ</t>
    </rPh>
    <rPh sb="42" eb="45">
      <t>ハイシュツリョウ</t>
    </rPh>
    <rPh sb="46" eb="51">
      <t>ケイカクシュウシュウリョウ</t>
    </rPh>
    <rPh sb="52" eb="57">
      <t>チョクセツハンニュウリョウ</t>
    </rPh>
    <rPh sb="58" eb="63">
      <t>シュウダンカイシュウリョウ</t>
    </rPh>
    <rPh sb="64" eb="65">
      <t>クワ</t>
    </rPh>
    <rPh sb="67" eb="70">
      <t>ジギョウケイ</t>
    </rPh>
    <rPh sb="71" eb="72">
      <t>フク</t>
    </rPh>
    <rPh sb="73" eb="78">
      <t>イッパンハイキブツ</t>
    </rPh>
    <rPh sb="79" eb="82">
      <t>ハイシュツリョウ</t>
    </rPh>
    <rPh sb="84" eb="86">
      <t>ジンコウ</t>
    </rPh>
    <rPh sb="90" eb="91">
      <t>ニチ</t>
    </rPh>
    <rPh sb="94" eb="95">
      <t>ニン</t>
    </rPh>
    <rPh sb="96" eb="97">
      <t>ニチ</t>
    </rPh>
    <rPh sb="97" eb="98">
      <t>ア</t>
    </rPh>
    <rPh sb="101" eb="104">
      <t>カテイケイ</t>
    </rPh>
    <rPh sb="106" eb="109">
      <t>ハイシュツリョウ</t>
    </rPh>
    <rPh sb="110" eb="113">
      <t>カテイケイ</t>
    </rPh>
    <rPh sb="115" eb="118">
      <t>ハイシュツリョウ</t>
    </rPh>
    <rPh sb="125" eb="127">
      <t>シゲン</t>
    </rPh>
    <rPh sb="129" eb="130">
      <t>トウ</t>
    </rPh>
    <rPh sb="131" eb="132">
      <t>ノゾ</t>
    </rPh>
    <rPh sb="134" eb="136">
      <t>カテイ</t>
    </rPh>
    <rPh sb="139" eb="144">
      <t>イッパンハイキブツ</t>
    </rPh>
    <rPh sb="145" eb="148">
      <t>ハイシュツリョウ</t>
    </rPh>
    <rPh sb="150" eb="152">
      <t>ジンコウ</t>
    </rPh>
    <rPh sb="156" eb="157">
      <t>ニチ</t>
    </rPh>
    <rPh sb="160" eb="161">
      <t>ニン</t>
    </rPh>
    <rPh sb="162" eb="164">
      <t>ニチア</t>
    </rPh>
    <rPh sb="169" eb="173">
      <t>ハイシュツリョウオヨ</t>
    </rPh>
    <rPh sb="175" eb="176">
      <t>ニン</t>
    </rPh>
    <rPh sb="177" eb="179">
      <t>ニチア</t>
    </rPh>
    <phoneticPr fontId="2"/>
  </si>
  <si>
    <t>・リサイクル率…（〔直接資源化量+中間処理後再生利用量+集団回収量〕÷〔ごみ処理量+集団回収量〕）×１００</t>
    <phoneticPr fontId="2"/>
  </si>
  <si>
    <t>５　産業</t>
    <rPh sb="2" eb="4">
      <t>サンギョウ</t>
    </rPh>
    <phoneticPr fontId="2"/>
  </si>
  <si>
    <t>産業別事業所数</t>
    <rPh sb="0" eb="2">
      <t>サンギョウ</t>
    </rPh>
    <rPh sb="2" eb="3">
      <t>ベツ</t>
    </rPh>
    <rPh sb="3" eb="6">
      <t>ジギョウショ</t>
    </rPh>
    <rPh sb="6" eb="7">
      <t>スウ</t>
    </rPh>
    <phoneticPr fontId="2"/>
  </si>
  <si>
    <t>・令和３年経済センサス活動調査から記入（平成30年度から基準を変更し、第３次産業に「公務」を含まないことで統一する）</t>
    <rPh sb="11" eb="13">
      <t>カツドウ</t>
    </rPh>
    <rPh sb="13" eb="15">
      <t>チョウサ</t>
    </rPh>
    <rPh sb="17" eb="19">
      <t>キニュウ</t>
    </rPh>
    <rPh sb="20" eb="22">
      <t>ヘイセイ</t>
    </rPh>
    <rPh sb="24" eb="25">
      <t>ネン</t>
    </rPh>
    <rPh sb="25" eb="26">
      <t>ド</t>
    </rPh>
    <rPh sb="28" eb="30">
      <t>キジュン</t>
    </rPh>
    <rPh sb="31" eb="33">
      <t>ヘンコウ</t>
    </rPh>
    <rPh sb="35" eb="36">
      <t>ダイ</t>
    </rPh>
    <rPh sb="37" eb="38">
      <t>ジ</t>
    </rPh>
    <rPh sb="38" eb="40">
      <t>サンギョウ</t>
    </rPh>
    <rPh sb="42" eb="44">
      <t>コウム</t>
    </rPh>
    <rPh sb="46" eb="47">
      <t>フク</t>
    </rPh>
    <rPh sb="53" eb="55">
      <t>トウイツ</t>
    </rPh>
    <phoneticPr fontId="2"/>
  </si>
  <si>
    <t>産業別従業者数</t>
    <rPh sb="0" eb="2">
      <t>サンギョウ</t>
    </rPh>
    <rPh sb="2" eb="3">
      <t>ベツ</t>
    </rPh>
    <rPh sb="3" eb="4">
      <t>ジュウ</t>
    </rPh>
    <rPh sb="4" eb="7">
      <t>ギョウシャスウ</t>
    </rPh>
    <rPh sb="6" eb="7">
      <t>スウ</t>
    </rPh>
    <phoneticPr fontId="2"/>
  </si>
  <si>
    <t>農業</t>
    <rPh sb="0" eb="2">
      <t>ノウギョウ</t>
    </rPh>
    <phoneticPr fontId="2"/>
  </si>
  <si>
    <t>・2020年農林業センサスから記入</t>
    <rPh sb="5" eb="6">
      <t>ネン</t>
    </rPh>
    <rPh sb="6" eb="9">
      <t>ノウリンギョウ</t>
    </rPh>
    <rPh sb="15" eb="17">
      <t>キニュウ</t>
    </rPh>
    <phoneticPr fontId="2"/>
  </si>
  <si>
    <t>工業（事業所数）</t>
    <rPh sb="0" eb="2">
      <t>コウギョウ</t>
    </rPh>
    <rPh sb="3" eb="6">
      <t>ジギョウショ</t>
    </rPh>
    <rPh sb="6" eb="7">
      <t>スウ</t>
    </rPh>
    <phoneticPr fontId="2"/>
  </si>
  <si>
    <t>工業（製造品出荷額等）</t>
    <rPh sb="0" eb="2">
      <t>コウギョウ</t>
    </rPh>
    <rPh sb="3" eb="6">
      <t>セイゾウヒン</t>
    </rPh>
    <rPh sb="6" eb="8">
      <t>シュッカ</t>
    </rPh>
    <rPh sb="8" eb="9">
      <t>ガク</t>
    </rPh>
    <rPh sb="9" eb="10">
      <t>トウ</t>
    </rPh>
    <phoneticPr fontId="2"/>
  </si>
  <si>
    <t>卸売業・小売業</t>
    <rPh sb="0" eb="2">
      <t>オロシウリ</t>
    </rPh>
    <rPh sb="2" eb="3">
      <t>ギョウ</t>
    </rPh>
    <rPh sb="4" eb="7">
      <t>コウリギョウ</t>
    </rPh>
    <phoneticPr fontId="2"/>
  </si>
  <si>
    <t>・令和３年経済センサス活動調査から記入
・卸売業、小売業の前回からの伸び率は、平成28年経済センサス活動調査との比較により記入</t>
    <rPh sb="11" eb="13">
      <t>カツドウ</t>
    </rPh>
    <rPh sb="13" eb="15">
      <t>チョウサ</t>
    </rPh>
    <rPh sb="39" eb="41">
      <t>ヘイセイ</t>
    </rPh>
    <rPh sb="43" eb="44">
      <t>ネン</t>
    </rPh>
    <rPh sb="44" eb="46">
      <t>ケイザイ</t>
    </rPh>
    <rPh sb="50" eb="52">
      <t>カツドウ</t>
    </rPh>
    <rPh sb="52" eb="54">
      <t>チョウサ</t>
    </rPh>
    <phoneticPr fontId="2"/>
  </si>
  <si>
    <t>観光</t>
    <rPh sb="0" eb="2">
      <t>カンコウ</t>
    </rPh>
    <phoneticPr fontId="2"/>
  </si>
  <si>
    <t>・観光客入込み客数は、Ｎ－１年中の延べ人数（宿泊と日帰り両方含む）
・ホテル・旅館客室数は、厚生労働省「衛生行政報告例」において報告する数値（Ｎ年３月３１日現在）</t>
    <rPh sb="14" eb="15">
      <t>ネン</t>
    </rPh>
    <rPh sb="72" eb="73">
      <t>ネン</t>
    </rPh>
    <phoneticPr fontId="2"/>
  </si>
  <si>
    <t>６　都市</t>
    <rPh sb="2" eb="4">
      <t>トシ</t>
    </rPh>
    <phoneticPr fontId="2"/>
  </si>
  <si>
    <t>道路・公園</t>
    <rPh sb="0" eb="2">
      <t>ドウロ</t>
    </rPh>
    <rPh sb="3" eb="5">
      <t>コウエン</t>
    </rPh>
    <phoneticPr fontId="2"/>
  </si>
  <si>
    <t>・市道及び公園についてはＮ年４月１日、国道及び都道府県道についてはＮ－１年４月１日の数値を基本とする
・市道以外についてその他の基準日を採用する市は、欄外に注書きする
・道路総延長は、小数第１位を四捨五入し、整数値とする</t>
    <rPh sb="3" eb="4">
      <t>オヨ</t>
    </rPh>
    <rPh sb="5" eb="7">
      <t>コウエン</t>
    </rPh>
    <rPh sb="21" eb="22">
      <t>オヨ</t>
    </rPh>
    <rPh sb="36" eb="37">
      <t>ネン</t>
    </rPh>
    <rPh sb="42" eb="44">
      <t>スウチ</t>
    </rPh>
    <rPh sb="68" eb="70">
      <t>サイヨウ</t>
    </rPh>
    <phoneticPr fontId="2"/>
  </si>
  <si>
    <t>下水道</t>
    <rPh sb="0" eb="3">
      <t>ゲスイドウ</t>
    </rPh>
    <phoneticPr fontId="2"/>
  </si>
  <si>
    <t>・Ｎ－１年度実績を記入</t>
    <rPh sb="4" eb="6">
      <t>ネンド</t>
    </rPh>
    <rPh sb="6" eb="8">
      <t>ジッセキ</t>
    </rPh>
    <rPh sb="9" eb="11">
      <t>キニュウ</t>
    </rPh>
    <phoneticPr fontId="2"/>
  </si>
  <si>
    <t>汚水処理人口普及率</t>
    <rPh sb="0" eb="2">
      <t>オスイ</t>
    </rPh>
    <rPh sb="2" eb="4">
      <t>ショリ</t>
    </rPh>
    <rPh sb="4" eb="6">
      <t>ジンコウ</t>
    </rPh>
    <rPh sb="6" eb="8">
      <t>フキュウ</t>
    </rPh>
    <rPh sb="8" eb="9">
      <t>リツ</t>
    </rPh>
    <phoneticPr fontId="2"/>
  </si>
  <si>
    <t>・Ｎ－１年度汚水処理人口普及状況総括表から記入</t>
  </si>
  <si>
    <t>上水道</t>
    <rPh sb="0" eb="3">
      <t>ジョウスイドウ</t>
    </rPh>
    <phoneticPr fontId="2"/>
  </si>
  <si>
    <t>・Ｎ－１年度実績を記入
・人口普及率は、対給水区域内人口普及率を記入
・１人当たり年間使用量は、年間有収水量÷給水人口で計算
・浄水施設及び配水池の耐震化率、管路の耐震管率及び基幹管路の耐震適合率は、水道事業ガイドラインに基づく業務指標（ＰＩ）の算定方法による
・浄水施設の耐震化率＝耐震対策の施された浄水施設能力（㎥÷日）÷全浄水施設能力（㎥÷日）×100
・配水池の耐震化率＝耐震対策の施された配水池有効容量（㎥）÷配水池等有効容量（㎥）×100
・管路の耐震管率＝(耐震管延長(km)÷管路延長(km))×100
・基幹管路の耐震適合率＝(基幹管路のうち耐震適合性のある管路延長(km)÷基幹管路延長(km))×100
※令和４年度から指標の掲載順をガイドラインの項目番号順に整序</t>
    <rPh sb="68" eb="69">
      <t>オヨ</t>
    </rPh>
    <rPh sb="74" eb="78">
      <t>タイシンカリツ</t>
    </rPh>
    <rPh sb="82" eb="85">
      <t>タイシンカン</t>
    </rPh>
    <rPh sb="86" eb="87">
      <t>オヨ</t>
    </rPh>
    <rPh sb="232" eb="233">
      <t>カン</t>
    </rPh>
    <phoneticPr fontId="2"/>
  </si>
  <si>
    <t>住宅</t>
    <rPh sb="0" eb="2">
      <t>ジュウタク</t>
    </rPh>
    <phoneticPr fontId="2"/>
  </si>
  <si>
    <t>・Ｎ－１年度建築着工統計調査から記入
・公共賃貸住宅数は、Ｎ－１年度末実績を記入
・サービス付き高齢者向け住宅数は、Ｎ年４月１日現在の登録済みサービス付き高齢者向け住宅の「箇所数」及び「戸数」</t>
    <rPh sb="4" eb="6">
      <t>ネンド</t>
    </rPh>
    <rPh sb="6" eb="8">
      <t>ケンチク</t>
    </rPh>
    <rPh sb="8" eb="10">
      <t>チャッコウ</t>
    </rPh>
    <rPh sb="10" eb="12">
      <t>トウケイ</t>
    </rPh>
    <rPh sb="12" eb="14">
      <t>チョウサ</t>
    </rPh>
    <rPh sb="16" eb="18">
      <t>キニュウ</t>
    </rPh>
    <rPh sb="59" eb="60">
      <t>ネン</t>
    </rPh>
    <phoneticPr fontId="2"/>
  </si>
  <si>
    <t>７　施設</t>
    <rPh sb="2" eb="4">
      <t>シセツ</t>
    </rPh>
    <phoneticPr fontId="2"/>
  </si>
  <si>
    <t>教育施設</t>
    <rPh sb="0" eb="2">
      <t>キョウイク</t>
    </rPh>
    <rPh sb="2" eb="4">
      <t>シセツ</t>
    </rPh>
    <phoneticPr fontId="2"/>
  </si>
  <si>
    <t>スポーツ施設</t>
    <rPh sb="4" eb="6">
      <t>シセツ</t>
    </rPh>
    <phoneticPr fontId="2"/>
  </si>
  <si>
    <t>・市が設置する有料施設を記入
※項目にない施設についての回答は不要</t>
    <rPh sb="1" eb="2">
      <t>シ</t>
    </rPh>
    <rPh sb="3" eb="5">
      <t>セッチ</t>
    </rPh>
    <rPh sb="16" eb="18">
      <t>コウモク</t>
    </rPh>
    <rPh sb="21" eb="23">
      <t>シセツ</t>
    </rPh>
    <rPh sb="28" eb="30">
      <t>カイトウ</t>
    </rPh>
    <rPh sb="31" eb="33">
      <t>フヨウ</t>
    </rPh>
    <phoneticPr fontId="2"/>
  </si>
  <si>
    <t>文化施設</t>
    <rPh sb="0" eb="2">
      <t>ブンカ</t>
    </rPh>
    <rPh sb="2" eb="4">
      <t>シセツ</t>
    </rPh>
    <phoneticPr fontId="2"/>
  </si>
  <si>
    <t>・「市町村公共施設状況調査」により、Ｎ－１年４月１日現在の数値を記入
・「大ホール収容定員」の計上対象となる大ホールは、定員1,000名程度以上のものを目安とし、大ホールが２つ以上ある場合は定員の合計数を記入</t>
    <rPh sb="21" eb="22">
      <t>ネン</t>
    </rPh>
    <rPh sb="47" eb="49">
      <t>ケイジョウ</t>
    </rPh>
    <rPh sb="49" eb="51">
      <t>タイショウ</t>
    </rPh>
    <rPh sb="54" eb="55">
      <t>ダイ</t>
    </rPh>
    <rPh sb="95" eb="97">
      <t>テイイン</t>
    </rPh>
    <rPh sb="102" eb="104">
      <t>キニュウ</t>
    </rPh>
    <phoneticPr fontId="2"/>
  </si>
  <si>
    <t>放課後児童クラブ</t>
    <rPh sb="0" eb="3">
      <t>ホウカゴ</t>
    </rPh>
    <rPh sb="3" eb="5">
      <t>ジドウ</t>
    </rPh>
    <phoneticPr fontId="2"/>
  </si>
  <si>
    <t>・Ｎ年度放課後児童健全育成事業（放課後児童クラブ）実施状況調査により、Ｎ年５月１日現在の数値を記入。</t>
    <rPh sb="2" eb="4">
      <t>ネンド</t>
    </rPh>
    <rPh sb="4" eb="9">
      <t>ホウカゴジドウ</t>
    </rPh>
    <rPh sb="9" eb="11">
      <t>ケンゼン</t>
    </rPh>
    <rPh sb="11" eb="13">
      <t>イクセイ</t>
    </rPh>
    <rPh sb="13" eb="15">
      <t>ジギョウ</t>
    </rPh>
    <rPh sb="16" eb="19">
      <t>ホウカゴ</t>
    </rPh>
    <rPh sb="19" eb="21">
      <t>ジドウ</t>
    </rPh>
    <rPh sb="25" eb="27">
      <t>ジッシ</t>
    </rPh>
    <rPh sb="27" eb="29">
      <t>ジョウキョウ</t>
    </rPh>
    <rPh sb="29" eb="31">
      <t>チョウサ</t>
    </rPh>
    <rPh sb="36" eb="37">
      <t>ネン</t>
    </rPh>
    <rPh sb="38" eb="39">
      <t>ツキ</t>
    </rPh>
    <rPh sb="40" eb="41">
      <t>ニチ</t>
    </rPh>
    <phoneticPr fontId="2"/>
  </si>
  <si>
    <t>消防施設・活動</t>
    <rPh sb="0" eb="2">
      <t>ショウボウ</t>
    </rPh>
    <rPh sb="2" eb="4">
      <t>シセツ</t>
    </rPh>
    <rPh sb="5" eb="7">
      <t>カツドウ</t>
    </rPh>
    <phoneticPr fontId="2"/>
  </si>
  <si>
    <t>・消防施設数は、Ｎ年４月１日現在の数値を記入
・消防職員数は再任用職員（フルタイムに限る）を含む
・消防車両保有数は緊急車両に限り、非常用車両を含む
・火災発生件数、救急出動件数及び救助出動件数は、Ｎ－１年中の数値を記入
・指定緊急避難場所及び指定避難所は、Ｎ年４月１日現在の数値を記入</t>
    <rPh sb="17" eb="19">
      <t>スウチ</t>
    </rPh>
    <rPh sb="24" eb="29">
      <t>ショウボウショクインスウ</t>
    </rPh>
    <rPh sb="30" eb="35">
      <t>サイニンヨウショクイン</t>
    </rPh>
    <rPh sb="42" eb="43">
      <t>カギ</t>
    </rPh>
    <rPh sb="46" eb="47">
      <t>フク</t>
    </rPh>
    <rPh sb="50" eb="57">
      <t>ショウボウシャリョウホユウスウ</t>
    </rPh>
    <rPh sb="58" eb="62">
      <t>キンキュウシャリョウ</t>
    </rPh>
    <rPh sb="63" eb="64">
      <t>カギ</t>
    </rPh>
    <rPh sb="66" eb="71">
      <t>ヒジョウヨウシャリョウ</t>
    </rPh>
    <rPh sb="72" eb="73">
      <t>フク</t>
    </rPh>
    <rPh sb="83" eb="85">
      <t>キュウキュウ</t>
    </rPh>
    <rPh sb="89" eb="90">
      <t>オヨ</t>
    </rPh>
    <rPh sb="91" eb="93">
      <t>キュウジョ</t>
    </rPh>
    <rPh sb="93" eb="95">
      <t>シュツドウ</t>
    </rPh>
    <rPh sb="95" eb="97">
      <t>ケンスウ</t>
    </rPh>
    <rPh sb="105" eb="107">
      <t>スウチ</t>
    </rPh>
    <rPh sb="108" eb="110">
      <t>キニュウ</t>
    </rPh>
    <rPh sb="138" eb="140">
      <t>スウチ</t>
    </rPh>
    <phoneticPr fontId="2"/>
  </si>
  <si>
    <t>公共施設等</t>
    <rPh sb="0" eb="2">
      <t>コウキョウ</t>
    </rPh>
    <rPh sb="2" eb="4">
      <t>シセツ</t>
    </rPh>
    <rPh sb="4" eb="5">
      <t>トウ</t>
    </rPh>
    <phoneticPr fontId="2"/>
  </si>
  <si>
    <t>・レクリエーション・スポーツ施設：競技場、野球場、体育館、テニスコート、プール等
・産業振興施設：情報提供施設、展示場施設等
・基盤施設：駐車場、公園、水道施設、下水道終末処理場等
・文教施設：市民会館、文化会館、博物館、美術館、自然の家等
・社会福祉施設：病院、老人福祉センター等
・行政財産、普通財産の延べ床面積は、地方自治法第２３３条第１項及び地方自治法施行令第１６６条第２項における財産に関する調書の建物延床面積計（Ｎ年３月３１日現在）</t>
    <phoneticPr fontId="2"/>
  </si>
  <si>
    <t>Ｎ－１年度
決算
（普通会計）</t>
    <rPh sb="3" eb="5">
      <t>ネンド</t>
    </rPh>
    <rPh sb="6" eb="8">
      <t>ケッサン</t>
    </rPh>
    <phoneticPr fontId="2"/>
  </si>
  <si>
    <t>ⅰ　歳入・歳出等総額
ⅱ　歳入内訳（款別）
ⅲ　歳出内訳（目的別）</t>
    <rPh sb="2" eb="4">
      <t>サイニュウ</t>
    </rPh>
    <rPh sb="5" eb="7">
      <t>サイシュツ</t>
    </rPh>
    <rPh sb="7" eb="8">
      <t>トウ</t>
    </rPh>
    <rPh sb="8" eb="10">
      <t>ソウガク</t>
    </rPh>
    <phoneticPr fontId="2"/>
  </si>
  <si>
    <t>Ｎ－１年度地方財政状況調査より記入</t>
    <rPh sb="3" eb="5">
      <t>ネンド</t>
    </rPh>
    <rPh sb="5" eb="7">
      <t>チホウ</t>
    </rPh>
    <rPh sb="7" eb="9">
      <t>ザイセイ</t>
    </rPh>
    <rPh sb="9" eb="11">
      <t>ジョウキョウ</t>
    </rPh>
    <rPh sb="11" eb="13">
      <t>チョウサ</t>
    </rPh>
    <rPh sb="15" eb="17">
      <t>キニュウ</t>
    </rPh>
    <phoneticPr fontId="2"/>
  </si>
  <si>
    <t>ⅳ　市税内訳
ⅴ　市税徴収率</t>
    <rPh sb="2" eb="4">
      <t>シゼイ</t>
    </rPh>
    <rPh sb="4" eb="6">
      <t>ウチワケ</t>
    </rPh>
    <phoneticPr fontId="2"/>
  </si>
  <si>
    <t>Ｎ－１年度地方財政状況調査より記入
・軽自動車税は、軽自動車税種別割・軽自動車税環境性能割に区分</t>
    <rPh sb="3" eb="5">
      <t>ネンド</t>
    </rPh>
    <rPh sb="5" eb="7">
      <t>チホウ</t>
    </rPh>
    <rPh sb="7" eb="9">
      <t>ザイセイ</t>
    </rPh>
    <rPh sb="9" eb="11">
      <t>ジョウキョウ</t>
    </rPh>
    <rPh sb="11" eb="13">
      <t>チョウサ</t>
    </rPh>
    <rPh sb="15" eb="17">
      <t>キニュウ</t>
    </rPh>
    <rPh sb="19" eb="23">
      <t>ケイジドウシャ</t>
    </rPh>
    <rPh sb="23" eb="24">
      <t>ゼイ</t>
    </rPh>
    <phoneticPr fontId="2"/>
  </si>
  <si>
    <t>１　市　勢</t>
    <rPh sb="2" eb="3">
      <t>イチ</t>
    </rPh>
    <rPh sb="4" eb="5">
      <t>ゼイ</t>
    </rPh>
    <phoneticPr fontId="2"/>
  </si>
  <si>
    <t xml:space="preserve">項目 </t>
    <rPh sb="0" eb="1">
      <t>コウ</t>
    </rPh>
    <rPh sb="1" eb="2">
      <t>メ</t>
    </rPh>
    <phoneticPr fontId="2"/>
  </si>
  <si>
    <t>人　口
(住民基本台帳登録人口)</t>
    <rPh sb="0" eb="1">
      <t>ヒト</t>
    </rPh>
    <rPh sb="2" eb="3">
      <t>クチ</t>
    </rPh>
    <rPh sb="5" eb="7">
      <t>ジュウミン</t>
    </rPh>
    <rPh sb="7" eb="9">
      <t>キホン</t>
    </rPh>
    <rPh sb="9" eb="11">
      <t>ダイチョウ</t>
    </rPh>
    <rPh sb="11" eb="13">
      <t>トウロク</t>
    </rPh>
    <phoneticPr fontId="2"/>
  </si>
  <si>
    <t>世帯数</t>
    <rPh sb="0" eb="3">
      <t>セタイスウ</t>
    </rPh>
    <phoneticPr fontId="2"/>
  </si>
  <si>
    <t>自然動態</t>
    <phoneticPr fontId="2"/>
  </si>
  <si>
    <t>社会動態</t>
    <phoneticPr fontId="2"/>
  </si>
  <si>
    <t>令和2年国勢
調査人口</t>
    <rPh sb="0" eb="2">
      <t>レイワ</t>
    </rPh>
    <rPh sb="3" eb="4">
      <t>ネン</t>
    </rPh>
    <rPh sb="4" eb="6">
      <t>コクセイ</t>
    </rPh>
    <rPh sb="7" eb="9">
      <t>チョウサ</t>
    </rPh>
    <rPh sb="9" eb="11">
      <t>ジンコウ</t>
    </rPh>
    <phoneticPr fontId="2"/>
  </si>
  <si>
    <t>昼夜間
人口比率</t>
    <rPh sb="0" eb="1">
      <t>ヒル</t>
    </rPh>
    <rPh sb="1" eb="3">
      <t>ヤカン</t>
    </rPh>
    <rPh sb="4" eb="6">
      <t>ジンコウ</t>
    </rPh>
    <rPh sb="6" eb="8">
      <t>ヒリツ</t>
    </rPh>
    <phoneticPr fontId="2"/>
  </si>
  <si>
    <t>自治会
加入率</t>
    <rPh sb="0" eb="3">
      <t>ジチカイ</t>
    </rPh>
    <rPh sb="4" eb="6">
      <t>カニュウ</t>
    </rPh>
    <rPh sb="6" eb="7">
      <t>リツ</t>
    </rPh>
    <phoneticPr fontId="2"/>
  </si>
  <si>
    <t>行政区域
面積</t>
    <rPh sb="0" eb="2">
      <t>ギョウセイ</t>
    </rPh>
    <rPh sb="2" eb="4">
      <t>クイキ</t>
    </rPh>
    <rPh sb="5" eb="6">
      <t>メン</t>
    </rPh>
    <rPh sb="6" eb="7">
      <t>セキ</t>
    </rPh>
    <phoneticPr fontId="2"/>
  </si>
  <si>
    <t>線引き都市計画区域</t>
    <rPh sb="0" eb="2">
      <t>センビ</t>
    </rPh>
    <rPh sb="3" eb="5">
      <t>トシ</t>
    </rPh>
    <rPh sb="5" eb="7">
      <t>ケイカク</t>
    </rPh>
    <rPh sb="7" eb="9">
      <t>クイキ</t>
    </rPh>
    <phoneticPr fontId="2"/>
  </si>
  <si>
    <t>非線引き都市計画区域面積</t>
    <rPh sb="0" eb="1">
      <t>ヒ</t>
    </rPh>
    <rPh sb="1" eb="3">
      <t>センビ</t>
    </rPh>
    <rPh sb="4" eb="6">
      <t>トシ</t>
    </rPh>
    <rPh sb="6" eb="8">
      <t>ケイカク</t>
    </rPh>
    <rPh sb="8" eb="10">
      <t>クイキ</t>
    </rPh>
    <rPh sb="10" eb="12">
      <t>メンセキ</t>
    </rPh>
    <phoneticPr fontId="2"/>
  </si>
  <si>
    <t>都市計画区域外面積</t>
    <rPh sb="0" eb="2">
      <t>トシ</t>
    </rPh>
    <rPh sb="2" eb="4">
      <t>ケイカク</t>
    </rPh>
    <rPh sb="4" eb="7">
      <t>クイキガイ</t>
    </rPh>
    <rPh sb="7" eb="9">
      <t>メンセキ</t>
    </rPh>
    <phoneticPr fontId="2"/>
  </si>
  <si>
    <t>都市再生特別措置法に基づく立地適正化計画</t>
    <phoneticPr fontId="2"/>
  </si>
  <si>
    <t>人口密度</t>
    <rPh sb="0" eb="1">
      <t>ヒト</t>
    </rPh>
    <rPh sb="1" eb="2">
      <t>クチ</t>
    </rPh>
    <rPh sb="2" eb="3">
      <t>ミツ</t>
    </rPh>
    <rPh sb="3" eb="4">
      <t>ド</t>
    </rPh>
    <phoneticPr fontId="2"/>
  </si>
  <si>
    <t>人口集中地区</t>
    <rPh sb="0" eb="2">
      <t>ジンコウ</t>
    </rPh>
    <rPh sb="2" eb="4">
      <t>シュウチュウ</t>
    </rPh>
    <rPh sb="4" eb="6">
      <t>チク</t>
    </rPh>
    <phoneticPr fontId="2"/>
  </si>
  <si>
    <t>海外</t>
    <rPh sb="0" eb="1">
      <t>ウミ</t>
    </rPh>
    <rPh sb="1" eb="2">
      <t>ガイ</t>
    </rPh>
    <phoneticPr fontId="2"/>
  </si>
  <si>
    <t>国内</t>
    <rPh sb="0" eb="1">
      <t>クニ</t>
    </rPh>
    <rPh sb="1" eb="2">
      <t>ナイ</t>
    </rPh>
    <phoneticPr fontId="2"/>
  </si>
  <si>
    <t>外国人</t>
    <rPh sb="0" eb="2">
      <t>ガイコク</t>
    </rPh>
    <rPh sb="2" eb="3">
      <t>ジン</t>
    </rPh>
    <phoneticPr fontId="2"/>
  </si>
  <si>
    <t>対前年</t>
    <rPh sb="0" eb="1">
      <t>タイ</t>
    </rPh>
    <rPh sb="1" eb="3">
      <t>ゼンネン</t>
    </rPh>
    <phoneticPr fontId="2"/>
  </si>
  <si>
    <t>0－14歳</t>
    <rPh sb="4" eb="5">
      <t>サイ</t>
    </rPh>
    <phoneticPr fontId="2"/>
  </si>
  <si>
    <t>15－64歳</t>
    <rPh sb="5" eb="6">
      <t>サイ</t>
    </rPh>
    <phoneticPr fontId="2"/>
  </si>
  <si>
    <t>65歳以上</t>
    <rPh sb="2" eb="3">
      <t>サイ</t>
    </rPh>
    <rPh sb="3" eb="5">
      <t>イジョウ</t>
    </rPh>
    <phoneticPr fontId="2"/>
  </si>
  <si>
    <t>出生者(A）</t>
    <rPh sb="0" eb="2">
      <t>シュッセイ</t>
    </rPh>
    <rPh sb="2" eb="3">
      <t>シャ</t>
    </rPh>
    <phoneticPr fontId="2"/>
  </si>
  <si>
    <t>死亡者(B）</t>
    <rPh sb="0" eb="3">
      <t>シボウシャ</t>
    </rPh>
    <phoneticPr fontId="2"/>
  </si>
  <si>
    <t>合計特殊
出生率</t>
    <phoneticPr fontId="2"/>
  </si>
  <si>
    <t>転入者(C）</t>
    <rPh sb="0" eb="3">
      <t>テンニュウシャ</t>
    </rPh>
    <phoneticPr fontId="2"/>
  </si>
  <si>
    <t>転出者(D)</t>
    <rPh sb="0" eb="3">
      <t>テンシュツシャ</t>
    </rPh>
    <phoneticPr fontId="2"/>
  </si>
  <si>
    <t>市街化区域
面積</t>
    <rPh sb="0" eb="3">
      <t>シガイカ</t>
    </rPh>
    <phoneticPr fontId="2"/>
  </si>
  <si>
    <t>市街化区域
人口割合</t>
    <rPh sb="0" eb="3">
      <t>シガイカ</t>
    </rPh>
    <rPh sb="3" eb="5">
      <t>クイキ</t>
    </rPh>
    <rPh sb="6" eb="8">
      <t>ジンコウ</t>
    </rPh>
    <rPh sb="8" eb="10">
      <t>ワリアイ</t>
    </rPh>
    <phoneticPr fontId="2"/>
  </si>
  <si>
    <t>市街化区域
人口密度</t>
  </si>
  <si>
    <t>市街化調整
区域面積</t>
    <rPh sb="0" eb="3">
      <t>シガイカ</t>
    </rPh>
    <phoneticPr fontId="2"/>
  </si>
  <si>
    <t>居住誘導区域の面積</t>
  </si>
  <si>
    <t>都市機能誘導区域の
区域数</t>
    <phoneticPr fontId="2"/>
  </si>
  <si>
    <t>都市機能誘導区域の
合計面積</t>
    <phoneticPr fontId="2"/>
  </si>
  <si>
    <t>面積</t>
    <rPh sb="0" eb="2">
      <t>メンセキ</t>
    </rPh>
    <phoneticPr fontId="2"/>
  </si>
  <si>
    <t>人口密度</t>
    <rPh sb="0" eb="2">
      <t>ジンコウ</t>
    </rPh>
    <rPh sb="2" eb="4">
      <t>ミツド</t>
    </rPh>
    <phoneticPr fontId="2"/>
  </si>
  <si>
    <t>姉妹・友好</t>
    <rPh sb="0" eb="2">
      <t>シマイ</t>
    </rPh>
    <rPh sb="3" eb="5">
      <t>ユウコウ</t>
    </rPh>
    <phoneticPr fontId="2"/>
  </si>
  <si>
    <t>人口</t>
    <phoneticPr fontId="2"/>
  </si>
  <si>
    <t>伸び率</t>
    <rPh sb="0" eb="1">
      <t>ノ</t>
    </rPh>
    <rPh sb="2" eb="3">
      <t>リツ</t>
    </rPh>
    <phoneticPr fontId="2"/>
  </si>
  <si>
    <t>人口比率</t>
    <rPh sb="0" eb="2">
      <t>ジンコウ</t>
    </rPh>
    <rPh sb="2" eb="4">
      <t>ヒリツ</t>
    </rPh>
    <phoneticPr fontId="2"/>
  </si>
  <si>
    <t>(Ａ)－(Ｂ)</t>
    <phoneticPr fontId="2"/>
  </si>
  <si>
    <t>(C)－(D)</t>
    <phoneticPr fontId="2"/>
  </si>
  <si>
    <t>都市数</t>
    <rPh sb="0" eb="1">
      <t>ミヤコ</t>
    </rPh>
    <rPh sb="1" eb="2">
      <t>シ</t>
    </rPh>
    <rPh sb="2" eb="3">
      <t>スウ</t>
    </rPh>
    <phoneticPr fontId="2"/>
  </si>
  <si>
    <t xml:space="preserve"> 市名</t>
    <rPh sb="1" eb="2">
      <t>シ</t>
    </rPh>
    <rPh sb="2" eb="3">
      <t>メイ</t>
    </rPh>
    <phoneticPr fontId="2"/>
  </si>
  <si>
    <t>人</t>
    <rPh sb="0" eb="1">
      <t>ヒト</t>
    </rPh>
    <phoneticPr fontId="2"/>
  </si>
  <si>
    <t>人</t>
    <phoneticPr fontId="2"/>
  </si>
  <si>
    <t>％</t>
    <phoneticPr fontId="2"/>
  </si>
  <si>
    <t>世帯</t>
    <rPh sb="0" eb="2">
      <t>セタイ</t>
    </rPh>
    <phoneticPr fontId="2"/>
  </si>
  <si>
    <t>％</t>
  </si>
  <si>
    <t>%</t>
    <phoneticPr fontId="2"/>
  </si>
  <si>
    <t>㎢</t>
    <phoneticPr fontId="2"/>
  </si>
  <si>
    <t>人/㎢</t>
    <rPh sb="0" eb="1">
      <t>ヒト</t>
    </rPh>
    <phoneticPr fontId="2"/>
  </si>
  <si>
    <t>年月日（和暦）</t>
    <rPh sb="0" eb="3">
      <t>ネンガッピ</t>
    </rPh>
    <rPh sb="4" eb="6">
      <t>ワレキ</t>
    </rPh>
    <phoneticPr fontId="2"/>
  </si>
  <si>
    <t>ha</t>
    <phoneticPr fontId="2"/>
  </si>
  <si>
    <t>人/㎢</t>
    <phoneticPr fontId="2"/>
  </si>
  <si>
    <t>箇所</t>
    <phoneticPr fontId="2"/>
  </si>
  <si>
    <t>函館市</t>
  </si>
  <si>
    <t>旭川市</t>
  </si>
  <si>
    <t>青森市</t>
  </si>
  <si>
    <t>八戸市</t>
    <rPh sb="0" eb="2">
      <t>ハチノヘ</t>
    </rPh>
    <phoneticPr fontId="2"/>
  </si>
  <si>
    <t>盛岡市</t>
  </si>
  <si>
    <t>秋田市</t>
  </si>
  <si>
    <t>山形市</t>
    <rPh sb="0" eb="3">
      <t>ヤマガタシ</t>
    </rPh>
    <phoneticPr fontId="2"/>
  </si>
  <si>
    <t>福島市</t>
    <rPh sb="0" eb="3">
      <t>フクシマシ</t>
    </rPh>
    <phoneticPr fontId="2"/>
  </si>
  <si>
    <t>郡山市</t>
  </si>
  <si>
    <t>いわき市</t>
  </si>
  <si>
    <t>水戸市</t>
    <rPh sb="0" eb="3">
      <t>ミトシ</t>
    </rPh>
    <phoneticPr fontId="2"/>
  </si>
  <si>
    <t>宇都宮市</t>
  </si>
  <si>
    <t>前橋市</t>
  </si>
  <si>
    <t>高崎市</t>
  </si>
  <si>
    <t>川越市</t>
  </si>
  <si>
    <t>川口市</t>
    <rPh sb="0" eb="3">
      <t>カワグチシ</t>
    </rPh>
    <phoneticPr fontId="2"/>
  </si>
  <si>
    <t>越谷市</t>
  </si>
  <si>
    <t>船橋市</t>
  </si>
  <si>
    <t>柏市</t>
  </si>
  <si>
    <t>八王子市</t>
  </si>
  <si>
    <t>横須賀市</t>
  </si>
  <si>
    <t>富山市</t>
  </si>
  <si>
    <t>金沢市</t>
    <phoneticPr fontId="2"/>
  </si>
  <si>
    <t>福井市</t>
    <rPh sb="0" eb="3">
      <t>フクイシ</t>
    </rPh>
    <phoneticPr fontId="2"/>
  </si>
  <si>
    <t>甲府市</t>
    <rPh sb="0" eb="3">
      <t>コウフシ</t>
    </rPh>
    <phoneticPr fontId="2"/>
  </si>
  <si>
    <t>長野市</t>
  </si>
  <si>
    <t>松本市</t>
    <rPh sb="0" eb="2">
      <t>マツモト</t>
    </rPh>
    <rPh sb="2" eb="3">
      <t>シ</t>
    </rPh>
    <phoneticPr fontId="2"/>
  </si>
  <si>
    <t>岐阜市</t>
  </si>
  <si>
    <t>豊橋市</t>
  </si>
  <si>
    <t>岡崎市</t>
  </si>
  <si>
    <t>一宮市</t>
    <rPh sb="0" eb="2">
      <t>イチノミヤ</t>
    </rPh>
    <phoneticPr fontId="2"/>
  </si>
  <si>
    <t>豊田市</t>
  </si>
  <si>
    <t>大津市</t>
  </si>
  <si>
    <t>豊中市</t>
  </si>
  <si>
    <t>吹田市</t>
    <rPh sb="0" eb="3">
      <t>スイタシ</t>
    </rPh>
    <phoneticPr fontId="2"/>
  </si>
  <si>
    <t>高槻市</t>
  </si>
  <si>
    <t>枚方市</t>
  </si>
  <si>
    <t>八尾市</t>
    <rPh sb="0" eb="3">
      <t>ヤオシ</t>
    </rPh>
    <phoneticPr fontId="2"/>
  </si>
  <si>
    <t>寝屋川市</t>
    <rPh sb="0" eb="4">
      <t>ネヤガワシ</t>
    </rPh>
    <phoneticPr fontId="2"/>
  </si>
  <si>
    <t>東大阪市</t>
  </si>
  <si>
    <t>姫路市</t>
  </si>
  <si>
    <t>尼崎市</t>
  </si>
  <si>
    <t>明石市</t>
    <rPh sb="0" eb="3">
      <t>アカシシ</t>
    </rPh>
    <phoneticPr fontId="2"/>
  </si>
  <si>
    <t>西宮市</t>
  </si>
  <si>
    <t>奈良市</t>
  </si>
  <si>
    <t>和歌山市</t>
  </si>
  <si>
    <t>鳥取市</t>
    <rPh sb="0" eb="3">
      <t>トットリシ</t>
    </rPh>
    <phoneticPr fontId="2"/>
  </si>
  <si>
    <t>倉敷市</t>
  </si>
  <si>
    <t>呉市</t>
    <rPh sb="0" eb="2">
      <t>クレシ</t>
    </rPh>
    <phoneticPr fontId="2"/>
  </si>
  <si>
    <t>福山市</t>
  </si>
  <si>
    <t>下関市</t>
  </si>
  <si>
    <t>高松市</t>
  </si>
  <si>
    <t>松山市</t>
  </si>
  <si>
    <t>高知市</t>
  </si>
  <si>
    <t>久留米市</t>
  </si>
  <si>
    <t>長崎市</t>
  </si>
  <si>
    <t>佐世保市</t>
    <rPh sb="0" eb="4">
      <t>サセボシ</t>
    </rPh>
    <phoneticPr fontId="2"/>
  </si>
  <si>
    <t>大分市</t>
  </si>
  <si>
    <t>宮崎市</t>
  </si>
  <si>
    <t>鹿児島市</t>
  </si>
  <si>
    <t>那覇市</t>
  </si>
  <si>
    <t>合　計</t>
    <rPh sb="0" eb="1">
      <t>ゴウ</t>
    </rPh>
    <rPh sb="2" eb="3">
      <t>ケイ</t>
    </rPh>
    <phoneticPr fontId="2"/>
  </si>
  <si>
    <t>-</t>
    <phoneticPr fontId="2"/>
  </si>
  <si>
    <t>平　均</t>
    <rPh sb="0" eb="1">
      <t>ヘイ</t>
    </rPh>
    <rPh sb="2" eb="3">
      <t>ヒトシ</t>
    </rPh>
    <phoneticPr fontId="2"/>
  </si>
  <si>
    <t>備考</t>
    <rPh sb="0" eb="2">
      <t>ビコウ</t>
    </rPh>
    <phoneticPr fontId="2"/>
  </si>
  <si>
    <t>２　職員数及び職員給料等</t>
    <rPh sb="2" eb="5">
      <t>ショクインスウ</t>
    </rPh>
    <rPh sb="5" eb="6">
      <t>オヨ</t>
    </rPh>
    <rPh sb="7" eb="9">
      <t>ショクイン</t>
    </rPh>
    <rPh sb="9" eb="11">
      <t>キュウリョウ</t>
    </rPh>
    <rPh sb="11" eb="12">
      <t>トウ</t>
    </rPh>
    <phoneticPr fontId="2"/>
  </si>
  <si>
    <t>職員総数</t>
    <rPh sb="0" eb="2">
      <t>ショクイン</t>
    </rPh>
    <rPh sb="2" eb="4">
      <t>ソウスウ</t>
    </rPh>
    <phoneticPr fontId="2"/>
  </si>
  <si>
    <t>一般行政職員</t>
    <rPh sb="0" eb="2">
      <t>イッパン</t>
    </rPh>
    <rPh sb="2" eb="4">
      <t>ギョウセイ</t>
    </rPh>
    <rPh sb="4" eb="5">
      <t>ショク</t>
    </rPh>
    <rPh sb="5" eb="6">
      <t>イン</t>
    </rPh>
    <phoneticPr fontId="2"/>
  </si>
  <si>
    <t>ラスパイレス指数</t>
    <rPh sb="6" eb="8">
      <t>シスウ</t>
    </rPh>
    <phoneticPr fontId="2"/>
  </si>
  <si>
    <t>審議会等の
女性参画率</t>
    <rPh sb="0" eb="3">
      <t>シンギカイ</t>
    </rPh>
    <rPh sb="3" eb="4">
      <t>トウ</t>
    </rPh>
    <rPh sb="6" eb="8">
      <t>ジョセイ</t>
    </rPh>
    <rPh sb="8" eb="10">
      <t>サンカク</t>
    </rPh>
    <rPh sb="10" eb="11">
      <t>リツ</t>
    </rPh>
    <phoneticPr fontId="2"/>
  </si>
  <si>
    <t>管理職の女性比率</t>
    <rPh sb="0" eb="2">
      <t>カンリ</t>
    </rPh>
    <rPh sb="2" eb="3">
      <t>ショク</t>
    </rPh>
    <rPh sb="4" eb="6">
      <t>ジョセイ</t>
    </rPh>
    <rPh sb="6" eb="8">
      <t>ヒリツ</t>
    </rPh>
    <phoneticPr fontId="2"/>
  </si>
  <si>
    <t>対前年度
伸び率</t>
    <rPh sb="0" eb="1">
      <t>タイ</t>
    </rPh>
    <rPh sb="1" eb="4">
      <t>ゼンネンド</t>
    </rPh>
    <phoneticPr fontId="2"/>
  </si>
  <si>
    <t>平均年齢</t>
    <rPh sb="0" eb="1">
      <t>ヒラ</t>
    </rPh>
    <rPh sb="1" eb="2">
      <t>タモツ</t>
    </rPh>
    <rPh sb="2" eb="3">
      <t>トシ</t>
    </rPh>
    <rPh sb="3" eb="4">
      <t>ヨワイ</t>
    </rPh>
    <phoneticPr fontId="2"/>
  </si>
  <si>
    <t>平均
給料月額</t>
    <rPh sb="0" eb="2">
      <t>ヘイキン</t>
    </rPh>
    <phoneticPr fontId="2"/>
  </si>
  <si>
    <t>うち一般行政職</t>
    <rPh sb="2" eb="4">
      <t>イッパン</t>
    </rPh>
    <rPh sb="4" eb="6">
      <t>ギョウセイ</t>
    </rPh>
    <rPh sb="6" eb="7">
      <t>ショク</t>
    </rPh>
    <phoneticPr fontId="2"/>
  </si>
  <si>
    <t>職員数</t>
  </si>
  <si>
    <t>市民千人当たり</t>
    <rPh sb="0" eb="2">
      <t>シミン</t>
    </rPh>
    <rPh sb="2" eb="4">
      <t>センニン</t>
    </rPh>
    <phoneticPr fontId="2"/>
  </si>
  <si>
    <t>歳</t>
    <rPh sb="0" eb="1">
      <t>トシ</t>
    </rPh>
    <phoneticPr fontId="2"/>
  </si>
  <si>
    <t>円</t>
    <rPh sb="0" eb="1">
      <t>エン</t>
    </rPh>
    <phoneticPr fontId="2"/>
  </si>
  <si>
    <t>川口市</t>
  </si>
  <si>
    <t>金沢市</t>
  </si>
  <si>
    <t>福井市</t>
  </si>
  <si>
    <t>甲府市</t>
  </si>
  <si>
    <t>松本市</t>
    <rPh sb="0" eb="2">
      <t>マツモト</t>
    </rPh>
    <phoneticPr fontId="2"/>
  </si>
  <si>
    <t>八尾市</t>
  </si>
  <si>
    <t>寝屋川市</t>
  </si>
  <si>
    <t>明石市</t>
  </si>
  <si>
    <t>鳥取市</t>
  </si>
  <si>
    <t>松江市</t>
  </si>
  <si>
    <t>呉市</t>
  </si>
  <si>
    <t>佐世保市</t>
  </si>
  <si>
    <t>３　保健・福祉</t>
    <rPh sb="2" eb="4">
      <t>ホケン</t>
    </rPh>
    <phoneticPr fontId="2"/>
  </si>
  <si>
    <t>《生活保護》</t>
    <rPh sb="1" eb="3">
      <t>セイカツ</t>
    </rPh>
    <rPh sb="3" eb="5">
      <t>ホゴ</t>
    </rPh>
    <phoneticPr fontId="2"/>
  </si>
  <si>
    <r>
      <t>《高齢者福祉施設等》</t>
    </r>
    <r>
      <rPr>
        <b/>
        <sz val="12"/>
        <color theme="1"/>
        <rFont val="ＭＳ Ｐゴシック"/>
        <family val="3"/>
        <charset val="128"/>
      </rPr>
      <t>（公立・私立を含む）</t>
    </r>
    <rPh sb="1" eb="4">
      <t>コウレイシャ</t>
    </rPh>
    <rPh sb="4" eb="6">
      <t>フクシ</t>
    </rPh>
    <rPh sb="6" eb="8">
      <t>シセツ</t>
    </rPh>
    <rPh sb="8" eb="9">
      <t>トウ</t>
    </rPh>
    <rPh sb="11" eb="12">
      <t>コウ</t>
    </rPh>
    <rPh sb="12" eb="13">
      <t>リツ</t>
    </rPh>
    <rPh sb="14" eb="16">
      <t>シリツ</t>
    </rPh>
    <rPh sb="17" eb="18">
      <t>フク</t>
    </rPh>
    <phoneticPr fontId="2"/>
  </si>
  <si>
    <t>《介護保険》</t>
    <phoneticPr fontId="2"/>
  </si>
  <si>
    <t>《国民健康保険》</t>
    <phoneticPr fontId="2"/>
  </si>
  <si>
    <t>《保育所等》</t>
    <rPh sb="1" eb="3">
      <t>ホイク</t>
    </rPh>
    <rPh sb="3" eb="4">
      <t>ショ</t>
    </rPh>
    <rPh sb="4" eb="5">
      <t>トウ</t>
    </rPh>
    <phoneticPr fontId="2"/>
  </si>
  <si>
    <r>
      <t>《医療機関等》</t>
    </r>
    <r>
      <rPr>
        <b/>
        <sz val="12"/>
        <color theme="1"/>
        <rFont val="ＭＳ Ｐゴシック"/>
        <family val="3"/>
        <charset val="128"/>
      </rPr>
      <t>（公立・私立を含む）</t>
    </r>
    <rPh sb="1" eb="3">
      <t>イリョウ</t>
    </rPh>
    <rPh sb="3" eb="5">
      <t>キカン</t>
    </rPh>
    <rPh sb="5" eb="6">
      <t>トウ</t>
    </rPh>
    <rPh sb="8" eb="9">
      <t>コウ</t>
    </rPh>
    <rPh sb="9" eb="10">
      <t>リツ</t>
    </rPh>
    <rPh sb="11" eb="13">
      <t>シリツ</t>
    </rPh>
    <rPh sb="14" eb="15">
      <t>フク</t>
    </rPh>
    <phoneticPr fontId="2"/>
  </si>
  <si>
    <t>《障害福祉》</t>
    <rPh sb="1" eb="3">
      <t>ショウガイ</t>
    </rPh>
    <rPh sb="3" eb="5">
      <t>フクシ</t>
    </rPh>
    <phoneticPr fontId="2"/>
  </si>
  <si>
    <t>被保護人員</t>
    <rPh sb="0" eb="1">
      <t>ヒ</t>
    </rPh>
    <rPh sb="1" eb="3">
      <t>ホゴ</t>
    </rPh>
    <rPh sb="3" eb="5">
      <t>ジンイン</t>
    </rPh>
    <phoneticPr fontId="2"/>
  </si>
  <si>
    <t>被保護
世帯</t>
    <phoneticPr fontId="2"/>
  </si>
  <si>
    <t>養護老人ﾎｰﾑ</t>
    <rPh sb="0" eb="2">
      <t>ヨウゴ</t>
    </rPh>
    <rPh sb="2" eb="4">
      <t>ロウジン</t>
    </rPh>
    <phoneticPr fontId="2"/>
  </si>
  <si>
    <t>特別養護老人ﾎｰﾑ</t>
    <rPh sb="0" eb="2">
      <t>トクベツ</t>
    </rPh>
    <rPh sb="2" eb="4">
      <t>ヨウゴ</t>
    </rPh>
    <rPh sb="4" eb="6">
      <t>ロウジン</t>
    </rPh>
    <phoneticPr fontId="2"/>
  </si>
  <si>
    <t>地域密着型特別養護老人ﾎｰﾑ</t>
    <phoneticPr fontId="2"/>
  </si>
  <si>
    <t>軽費老人ﾎｰﾑ</t>
    <rPh sb="0" eb="1">
      <t>カル</t>
    </rPh>
    <rPh sb="1" eb="2">
      <t>ヒ</t>
    </rPh>
    <rPh sb="2" eb="4">
      <t>ロウジン</t>
    </rPh>
    <phoneticPr fontId="2"/>
  </si>
  <si>
    <t>有料老人ﾎｰﾑ</t>
    <rPh sb="0" eb="2">
      <t>ユウリョウ</t>
    </rPh>
    <rPh sb="2" eb="4">
      <t>ロウジン</t>
    </rPh>
    <phoneticPr fontId="2"/>
  </si>
  <si>
    <t>指定介護
サービス
事業所</t>
    <rPh sb="0" eb="2">
      <t>シテイ</t>
    </rPh>
    <rPh sb="2" eb="4">
      <t>カイゴ</t>
    </rPh>
    <rPh sb="10" eb="13">
      <t>ジギョウショ</t>
    </rPh>
    <phoneticPr fontId="2"/>
  </si>
  <si>
    <t>ケアハウス</t>
  </si>
  <si>
    <t>老人福祉
センター</t>
    <rPh sb="0" eb="1">
      <t>ロウ</t>
    </rPh>
    <rPh sb="1" eb="2">
      <t>ジン</t>
    </rPh>
    <phoneticPr fontId="2"/>
  </si>
  <si>
    <t>介護老人保健施設</t>
    <rPh sb="0" eb="2">
      <t>カイゴ</t>
    </rPh>
    <rPh sb="2" eb="4">
      <t>ロウジン</t>
    </rPh>
    <rPh sb="4" eb="6">
      <t>ホケン</t>
    </rPh>
    <rPh sb="6" eb="8">
      <t>シセツ</t>
    </rPh>
    <phoneticPr fontId="2"/>
  </si>
  <si>
    <t>介護医療院</t>
    <rPh sb="0" eb="2">
      <t>カイゴ</t>
    </rPh>
    <rPh sb="2" eb="4">
      <t>イリョウ</t>
    </rPh>
    <rPh sb="4" eb="5">
      <t>イン</t>
    </rPh>
    <phoneticPr fontId="2"/>
  </si>
  <si>
    <t>老人憩いの家</t>
    <rPh sb="0" eb="2">
      <t>ロウジン</t>
    </rPh>
    <rPh sb="2" eb="3">
      <t>イコ</t>
    </rPh>
    <rPh sb="5" eb="6">
      <t>イエ</t>
    </rPh>
    <phoneticPr fontId="2"/>
  </si>
  <si>
    <t>第1号
被保険者数</t>
    <rPh sb="0" eb="1">
      <t>ダイ</t>
    </rPh>
    <rPh sb="2" eb="3">
      <t>ゴウ</t>
    </rPh>
    <rPh sb="4" eb="5">
      <t>ヒ</t>
    </rPh>
    <rPh sb="5" eb="8">
      <t>ホケンシャ</t>
    </rPh>
    <rPh sb="8" eb="9">
      <t>スウ</t>
    </rPh>
    <phoneticPr fontId="2"/>
  </si>
  <si>
    <t>要介護（要支援）
認定者数</t>
    <rPh sb="0" eb="3">
      <t>ヨウカイゴ</t>
    </rPh>
    <rPh sb="4" eb="5">
      <t>ヨウ</t>
    </rPh>
    <rPh sb="5" eb="7">
      <t>シエン</t>
    </rPh>
    <rPh sb="9" eb="12">
      <t>ニンテイシャ</t>
    </rPh>
    <rPh sb="12" eb="13">
      <t>スウ</t>
    </rPh>
    <phoneticPr fontId="2"/>
  </si>
  <si>
    <t>保険給付費</t>
    <rPh sb="0" eb="2">
      <t>ホケン</t>
    </rPh>
    <rPh sb="2" eb="4">
      <t>キュウフ</t>
    </rPh>
    <rPh sb="4" eb="5">
      <t>ヒ</t>
    </rPh>
    <phoneticPr fontId="2"/>
  </si>
  <si>
    <t>保険料収納率</t>
    <rPh sb="0" eb="3">
      <t>ホケンリョウ</t>
    </rPh>
    <rPh sb="3" eb="5">
      <t>シュウノウ</t>
    </rPh>
    <rPh sb="5" eb="6">
      <t>リツ</t>
    </rPh>
    <phoneticPr fontId="2"/>
  </si>
  <si>
    <t>被保険者数</t>
    <rPh sb="0" eb="4">
      <t>ヒホケンシャ</t>
    </rPh>
    <rPh sb="4" eb="5">
      <t>スウ</t>
    </rPh>
    <phoneticPr fontId="2"/>
  </si>
  <si>
    <t>加入世帯数</t>
    <rPh sb="0" eb="2">
      <t>カニュウ</t>
    </rPh>
    <rPh sb="2" eb="5">
      <t>セタイスウ</t>
    </rPh>
    <phoneticPr fontId="2"/>
  </si>
  <si>
    <t>被保険者１人
当たり費用額</t>
    <rPh sb="0" eb="4">
      <t>ヒホケンシャ</t>
    </rPh>
    <phoneticPr fontId="2"/>
  </si>
  <si>
    <t>保険料（税）   
徴収率</t>
    <rPh sb="0" eb="3">
      <t>ホケンリョウ</t>
    </rPh>
    <phoneticPr fontId="2"/>
  </si>
  <si>
    <t>特定健康診査実施率</t>
    <rPh sb="0" eb="2">
      <t>トクテイ</t>
    </rPh>
    <rPh sb="2" eb="4">
      <t>ケンコウ</t>
    </rPh>
    <rPh sb="4" eb="6">
      <t>シンサ</t>
    </rPh>
    <rPh sb="6" eb="8">
      <t>ジッシ</t>
    </rPh>
    <rPh sb="8" eb="9">
      <t>リツ</t>
    </rPh>
    <phoneticPr fontId="2"/>
  </si>
  <si>
    <t>特定保健指導実施率</t>
    <rPh sb="0" eb="2">
      <t>トクテイ</t>
    </rPh>
    <rPh sb="2" eb="4">
      <t>ホケン</t>
    </rPh>
    <rPh sb="4" eb="6">
      <t>シドウ</t>
    </rPh>
    <rPh sb="6" eb="8">
      <t>ジッシ</t>
    </rPh>
    <rPh sb="8" eb="9">
      <t>リツ</t>
    </rPh>
    <phoneticPr fontId="2"/>
  </si>
  <si>
    <t>子どものための教育・保育給付の支給認定者数</t>
    <rPh sb="15" eb="17">
      <t>シキュウ</t>
    </rPh>
    <rPh sb="17" eb="19">
      <t>ニンテイ</t>
    </rPh>
    <rPh sb="19" eb="20">
      <t>シャ</t>
    </rPh>
    <rPh sb="20" eb="21">
      <t>スウ</t>
    </rPh>
    <phoneticPr fontId="2"/>
  </si>
  <si>
    <t>子育てのための施設等利用給付の新2号支給認定者数</t>
    <phoneticPr fontId="2"/>
  </si>
  <si>
    <t>保 育 所（市立）</t>
    <rPh sb="0" eb="1">
      <t>タモツ</t>
    </rPh>
    <rPh sb="2" eb="3">
      <t>イク</t>
    </rPh>
    <rPh sb="4" eb="5">
      <t>ショ</t>
    </rPh>
    <rPh sb="6" eb="7">
      <t>シ</t>
    </rPh>
    <rPh sb="7" eb="8">
      <t>タテ</t>
    </rPh>
    <phoneticPr fontId="2"/>
  </si>
  <si>
    <t>保 育 所（市立以外）</t>
    <rPh sb="0" eb="1">
      <t>ホ</t>
    </rPh>
    <rPh sb="2" eb="3">
      <t>イク</t>
    </rPh>
    <rPh sb="4" eb="5">
      <t>ショ</t>
    </rPh>
    <rPh sb="6" eb="7">
      <t>シ</t>
    </rPh>
    <rPh sb="7" eb="8">
      <t>リツ</t>
    </rPh>
    <rPh sb="8" eb="9">
      <t>イ</t>
    </rPh>
    <rPh sb="9" eb="10">
      <t>ソト</t>
    </rPh>
    <phoneticPr fontId="2"/>
  </si>
  <si>
    <t>認定こども園（市立）</t>
    <rPh sb="0" eb="2">
      <t>ニンテイ</t>
    </rPh>
    <rPh sb="5" eb="6">
      <t>エン</t>
    </rPh>
    <rPh sb="7" eb="9">
      <t>シリツ</t>
    </rPh>
    <phoneticPr fontId="2"/>
  </si>
  <si>
    <t>認定こども園（市立以外）</t>
    <rPh sb="0" eb="2">
      <t>ニンテイ</t>
    </rPh>
    <rPh sb="5" eb="6">
      <t>エン</t>
    </rPh>
    <rPh sb="7" eb="9">
      <t>シリツ</t>
    </rPh>
    <rPh sb="9" eb="11">
      <t>イガイ</t>
    </rPh>
    <phoneticPr fontId="2"/>
  </si>
  <si>
    <t>地域型保育事業者</t>
    <rPh sb="0" eb="3">
      <t>チイキガタ</t>
    </rPh>
    <rPh sb="3" eb="5">
      <t>ホイク</t>
    </rPh>
    <rPh sb="5" eb="7">
      <t>ジギョウ</t>
    </rPh>
    <rPh sb="7" eb="8">
      <t>シャ</t>
    </rPh>
    <phoneticPr fontId="2"/>
  </si>
  <si>
    <t>保育所入所
待機児童数</t>
    <rPh sb="0" eb="2">
      <t>ホイク</t>
    </rPh>
    <rPh sb="2" eb="3">
      <t>ショ</t>
    </rPh>
    <rPh sb="3" eb="5">
      <t>ニュウショ</t>
    </rPh>
    <rPh sb="6" eb="8">
      <t>タイキ</t>
    </rPh>
    <rPh sb="8" eb="10">
      <t>ジドウ</t>
    </rPh>
    <rPh sb="10" eb="11">
      <t>スウ</t>
    </rPh>
    <phoneticPr fontId="2"/>
  </si>
  <si>
    <t>市立児童館数</t>
    <rPh sb="0" eb="2">
      <t>シリツ</t>
    </rPh>
    <rPh sb="2" eb="5">
      <t>ジドウカン</t>
    </rPh>
    <rPh sb="5" eb="6">
      <t>スウ</t>
    </rPh>
    <phoneticPr fontId="2"/>
  </si>
  <si>
    <t>地域子育て支援拠点事業</t>
    <rPh sb="0" eb="2">
      <t>チイキ</t>
    </rPh>
    <rPh sb="2" eb="4">
      <t>コソダ</t>
    </rPh>
    <rPh sb="5" eb="7">
      <t>シエン</t>
    </rPh>
    <rPh sb="7" eb="9">
      <t>キョテン</t>
    </rPh>
    <rPh sb="9" eb="11">
      <t>ジギョウ</t>
    </rPh>
    <phoneticPr fontId="2"/>
  </si>
  <si>
    <t>病院数</t>
    <rPh sb="0" eb="2">
      <t>ビョウイン</t>
    </rPh>
    <rPh sb="2" eb="3">
      <t>スウ</t>
    </rPh>
    <phoneticPr fontId="2"/>
  </si>
  <si>
    <t>病床数（病院及び診療所）</t>
    <rPh sb="0" eb="2">
      <t>ビョウショウ</t>
    </rPh>
    <rPh sb="2" eb="3">
      <t>スウ</t>
    </rPh>
    <rPh sb="4" eb="6">
      <t>ビョウイン</t>
    </rPh>
    <rPh sb="6" eb="7">
      <t>オヨ</t>
    </rPh>
    <rPh sb="8" eb="11">
      <t>シンリョウジョ</t>
    </rPh>
    <phoneticPr fontId="2"/>
  </si>
  <si>
    <t>人口10万
人当たり
病床数</t>
    <rPh sb="0" eb="2">
      <t>ジンコウ</t>
    </rPh>
    <rPh sb="4" eb="5">
      <t>マン</t>
    </rPh>
    <phoneticPr fontId="2"/>
  </si>
  <si>
    <t>一般
診療所数</t>
    <phoneticPr fontId="2"/>
  </si>
  <si>
    <t>歯科
診療所数</t>
    <phoneticPr fontId="2"/>
  </si>
  <si>
    <t>医師数</t>
    <rPh sb="0" eb="2">
      <t>イシ</t>
    </rPh>
    <rPh sb="2" eb="3">
      <t>スウ</t>
    </rPh>
    <phoneticPr fontId="2"/>
  </si>
  <si>
    <t>歯科医師数</t>
    <rPh sb="0" eb="2">
      <t>シカ</t>
    </rPh>
    <rPh sb="2" eb="4">
      <t>イシ</t>
    </rPh>
    <rPh sb="4" eb="5">
      <t>スウ</t>
    </rPh>
    <phoneticPr fontId="2"/>
  </si>
  <si>
    <t>薬剤師数</t>
    <rPh sb="0" eb="3">
      <t>ヤクザイシ</t>
    </rPh>
    <rPh sb="3" eb="4">
      <t>スウ</t>
    </rPh>
    <phoneticPr fontId="2"/>
  </si>
  <si>
    <t>指定障害福祉
サービス等事業所数</t>
    <rPh sb="0" eb="2">
      <t>シテイ</t>
    </rPh>
    <rPh sb="2" eb="4">
      <t>ショウガイ</t>
    </rPh>
    <rPh sb="4" eb="6">
      <t>フクシ</t>
    </rPh>
    <rPh sb="11" eb="12">
      <t>トウ</t>
    </rPh>
    <rPh sb="12" eb="15">
      <t>ジギョウショ</t>
    </rPh>
    <rPh sb="15" eb="16">
      <t>スウ</t>
    </rPh>
    <phoneticPr fontId="2"/>
  </si>
  <si>
    <t>障害福祉サービス
支給決定者数</t>
    <rPh sb="0" eb="4">
      <t>ショウガイフクシ</t>
    </rPh>
    <rPh sb="9" eb="14">
      <t>シキュウケッテイシャ</t>
    </rPh>
    <rPh sb="14" eb="15">
      <t>スウ</t>
    </rPh>
    <phoneticPr fontId="2"/>
  </si>
  <si>
    <t>指定障害児
通所支援事業所数</t>
    <phoneticPr fontId="2"/>
  </si>
  <si>
    <t>障害児通所支援
支給決定者数</t>
    <rPh sb="0" eb="2">
      <t>ショウガイ</t>
    </rPh>
    <rPh sb="2" eb="3">
      <t>ジ</t>
    </rPh>
    <rPh sb="3" eb="5">
      <t>ツウショ</t>
    </rPh>
    <rPh sb="5" eb="7">
      <t>シエン</t>
    </rPh>
    <rPh sb="8" eb="10">
      <t>シキュウ</t>
    </rPh>
    <rPh sb="10" eb="12">
      <t>ケッテイ</t>
    </rPh>
    <rPh sb="12" eb="13">
      <t>シャ</t>
    </rPh>
    <rPh sb="13" eb="14">
      <t>スウ</t>
    </rPh>
    <phoneticPr fontId="2"/>
  </si>
  <si>
    <t>身体障害者手帳
所持者数</t>
    <phoneticPr fontId="2"/>
  </si>
  <si>
    <t>精神障害者保健福祉手帳所持者数</t>
    <rPh sb="5" eb="7">
      <t>ホケン</t>
    </rPh>
    <phoneticPr fontId="2"/>
  </si>
  <si>
    <t>保護率</t>
    <rPh sb="0" eb="2">
      <t>ホゴ</t>
    </rPh>
    <rPh sb="2" eb="3">
      <t>リツ</t>
    </rPh>
    <phoneticPr fontId="2"/>
  </si>
  <si>
    <t>定員</t>
    <rPh sb="0" eb="2">
      <t>テイイン</t>
    </rPh>
    <phoneticPr fontId="2"/>
  </si>
  <si>
    <t>（A型+Ｂ型）</t>
    <rPh sb="2" eb="3">
      <t>カタ</t>
    </rPh>
    <rPh sb="5" eb="6">
      <t>カタ</t>
    </rPh>
    <phoneticPr fontId="2"/>
  </si>
  <si>
    <t>定員</t>
    <rPh sb="0" eb="1">
      <t>サダム</t>
    </rPh>
    <rPh sb="1" eb="2">
      <t>イン</t>
    </rPh>
    <phoneticPr fontId="2"/>
  </si>
  <si>
    <t>人口
加入率</t>
    <rPh sb="0" eb="1">
      <t>ヒト</t>
    </rPh>
    <rPh sb="1" eb="2">
      <t>クチ</t>
    </rPh>
    <phoneticPr fontId="2"/>
  </si>
  <si>
    <t>世帯
加入率</t>
    <rPh sb="0" eb="1">
      <t>ヨ</t>
    </rPh>
    <rPh sb="1" eb="2">
      <t>オビ</t>
    </rPh>
    <phoneticPr fontId="2"/>
  </si>
  <si>
    <t>1号</t>
    <rPh sb="1" eb="2">
      <t>ゴウ</t>
    </rPh>
    <phoneticPr fontId="2"/>
  </si>
  <si>
    <t>2号</t>
    <rPh sb="1" eb="2">
      <t>ゴウ</t>
    </rPh>
    <phoneticPr fontId="2"/>
  </si>
  <si>
    <t>3号</t>
    <rPh sb="1" eb="2">
      <t>ゴウ</t>
    </rPh>
    <phoneticPr fontId="2"/>
  </si>
  <si>
    <t>利用定員</t>
    <phoneticPr fontId="2"/>
  </si>
  <si>
    <t>利用者数</t>
    <phoneticPr fontId="2"/>
  </si>
  <si>
    <t>利用定員</t>
    <rPh sb="0" eb="2">
      <t>リヨウ</t>
    </rPh>
    <rPh sb="2" eb="4">
      <t>テイイン</t>
    </rPh>
    <phoneticPr fontId="2"/>
  </si>
  <si>
    <t>うち市立</t>
    <rPh sb="2" eb="3">
      <t>シ</t>
    </rPh>
    <rPh sb="3" eb="4">
      <t>リツ</t>
    </rPh>
    <phoneticPr fontId="2"/>
  </si>
  <si>
    <t>（令和4年12
月31日現在）</t>
    <rPh sb="1" eb="3">
      <t>レイワ</t>
    </rPh>
    <rPh sb="4" eb="5">
      <t>ネン</t>
    </rPh>
    <rPh sb="8" eb="9">
      <t>ガツ</t>
    </rPh>
    <rPh sb="11" eb="12">
      <t>ニチ</t>
    </rPh>
    <rPh sb="12" eb="14">
      <t>ゲンザイ</t>
    </rPh>
    <phoneticPr fontId="2"/>
  </si>
  <si>
    <t>人口10万人当たり</t>
    <rPh sb="0" eb="2">
      <t>ジンコウ</t>
    </rPh>
    <rPh sb="4" eb="5">
      <t>マン</t>
    </rPh>
    <phoneticPr fontId="2"/>
  </si>
  <si>
    <t>人口比</t>
    <rPh sb="0" eb="3">
      <t>ジンコウヒ</t>
    </rPh>
    <phoneticPr fontId="2"/>
  </si>
  <si>
    <t>箇所数</t>
    <rPh sb="0" eb="2">
      <t>カショ</t>
    </rPh>
    <rPh sb="2" eb="3">
      <t>スウ</t>
    </rPh>
    <phoneticPr fontId="2"/>
  </si>
  <si>
    <t>‰</t>
    <phoneticPr fontId="2"/>
  </si>
  <si>
    <t>人</t>
    <rPh sb="0" eb="1">
      <t>ニン</t>
    </rPh>
    <phoneticPr fontId="2"/>
  </si>
  <si>
    <t>床</t>
    <rPh sb="0" eb="1">
      <t>ユカ</t>
    </rPh>
    <phoneticPr fontId="2"/>
  </si>
  <si>
    <t>松本市</t>
    <rPh sb="0" eb="3">
      <t>マツモトシ</t>
    </rPh>
    <phoneticPr fontId="2"/>
  </si>
  <si>
    <t>-</t>
  </si>
  <si>
    <t>４　環　境</t>
    <rPh sb="2" eb="3">
      <t>ワ</t>
    </rPh>
    <rPh sb="4" eb="5">
      <t>サカイ</t>
    </rPh>
    <phoneticPr fontId="2"/>
  </si>
  <si>
    <t>ごみ
総排出量</t>
    <phoneticPr fontId="2"/>
  </si>
  <si>
    <t>１人１日
当たり
排出量</t>
    <rPh sb="5" eb="6">
      <t>ア</t>
    </rPh>
    <phoneticPr fontId="2"/>
  </si>
  <si>
    <t>１人１日
当たり
排出量
（家庭系）</t>
    <rPh sb="5" eb="6">
      <t>ア</t>
    </rPh>
    <rPh sb="14" eb="16">
      <t>カテイ</t>
    </rPh>
    <rPh sb="16" eb="17">
      <t>ケイ</t>
    </rPh>
    <phoneticPr fontId="2"/>
  </si>
  <si>
    <t>リサイクル率</t>
    <rPh sb="5" eb="6">
      <t>リツ</t>
    </rPh>
    <phoneticPr fontId="2"/>
  </si>
  <si>
    <t>直接
搬入量</t>
    <rPh sb="0" eb="2">
      <t>チョクセツ</t>
    </rPh>
    <rPh sb="3" eb="5">
      <t>ハンニュウ</t>
    </rPh>
    <rPh sb="5" eb="6">
      <t>リョウ</t>
    </rPh>
    <phoneticPr fontId="2"/>
  </si>
  <si>
    <t>収集量</t>
    <rPh sb="0" eb="2">
      <t>シュウシュウ</t>
    </rPh>
    <rPh sb="2" eb="3">
      <t>リョウ</t>
    </rPh>
    <phoneticPr fontId="2"/>
  </si>
  <si>
    <t>集団
回収量</t>
    <rPh sb="0" eb="2">
      <t>シュウダン</t>
    </rPh>
    <rPh sb="3" eb="5">
      <t>カイシュウ</t>
    </rPh>
    <rPh sb="5" eb="6">
      <t>リョウ</t>
    </rPh>
    <phoneticPr fontId="2"/>
  </si>
  <si>
    <t>混合</t>
  </si>
  <si>
    <t>可燃</t>
  </si>
  <si>
    <t>不燃</t>
  </si>
  <si>
    <t>資源</t>
  </si>
  <si>
    <t>その他</t>
  </si>
  <si>
    <t>粗大</t>
  </si>
  <si>
    <t>トン</t>
    <phoneticPr fontId="2"/>
  </si>
  <si>
    <t>(g/人日）</t>
    <phoneticPr fontId="2"/>
  </si>
  <si>
    <t>５　産　業</t>
    <rPh sb="2" eb="3">
      <t>サン</t>
    </rPh>
    <rPh sb="4" eb="5">
      <t>ギョウ</t>
    </rPh>
    <phoneticPr fontId="2"/>
  </si>
  <si>
    <t xml:space="preserve">項目 </t>
    <phoneticPr fontId="2"/>
  </si>
  <si>
    <t>産業別従業者数（令和３年経済センサス活動調査）</t>
    <rPh sb="0" eb="2">
      <t>サンギョウ</t>
    </rPh>
    <rPh sb="2" eb="3">
      <t>ベツ</t>
    </rPh>
    <rPh sb="3" eb="4">
      <t>ジュウ</t>
    </rPh>
    <rPh sb="4" eb="7">
      <t>ギョウシャスウ</t>
    </rPh>
    <rPh sb="6" eb="7">
      <t>スウ</t>
    </rPh>
    <rPh sb="8" eb="10">
      <t>レイワ</t>
    </rPh>
    <rPh sb="18" eb="20">
      <t>カツドウ</t>
    </rPh>
    <rPh sb="20" eb="22">
      <t>チョウサ</t>
    </rPh>
    <phoneticPr fontId="2"/>
  </si>
  <si>
    <t>農業（2020年農林業センサス）</t>
    <rPh sb="0" eb="2">
      <t>ノウギョウ</t>
    </rPh>
    <rPh sb="7" eb="8">
      <t>ネン</t>
    </rPh>
    <rPh sb="8" eb="11">
      <t>ノウリンギョウ</t>
    </rPh>
    <phoneticPr fontId="2"/>
  </si>
  <si>
    <t>小売業、卸売業（令和３年経済センサス活動調査）</t>
    <rPh sb="0" eb="3">
      <t>コウリギョウ</t>
    </rPh>
    <rPh sb="4" eb="6">
      <t>オロシウ</t>
    </rPh>
    <rPh sb="6" eb="7">
      <t>ギョウ</t>
    </rPh>
    <rPh sb="8" eb="10">
      <t>レイワ</t>
    </rPh>
    <rPh sb="11" eb="12">
      <t>ネン</t>
    </rPh>
    <rPh sb="12" eb="14">
      <t>ケイザイ</t>
    </rPh>
    <rPh sb="18" eb="20">
      <t>カツドウ</t>
    </rPh>
    <rPh sb="20" eb="22">
      <t>チョウサ</t>
    </rPh>
    <phoneticPr fontId="2"/>
  </si>
  <si>
    <t>観　光</t>
    <rPh sb="0" eb="1">
      <t>ミ</t>
    </rPh>
    <rPh sb="2" eb="3">
      <t>ミツ</t>
    </rPh>
    <phoneticPr fontId="2"/>
  </si>
  <si>
    <t>（令和３年経済センサス活動調査）</t>
    <rPh sb="1" eb="3">
      <t>レイワ</t>
    </rPh>
    <rPh sb="4" eb="5">
      <t>ネン</t>
    </rPh>
    <rPh sb="5" eb="7">
      <t>ケイザイ</t>
    </rPh>
    <rPh sb="11" eb="13">
      <t>カツドウ</t>
    </rPh>
    <rPh sb="13" eb="15">
      <t>チョウサ</t>
    </rPh>
    <phoneticPr fontId="2"/>
  </si>
  <si>
    <t>第１次産業</t>
    <rPh sb="0" eb="1">
      <t>ダイ</t>
    </rPh>
    <rPh sb="2" eb="3">
      <t>ジ</t>
    </rPh>
    <rPh sb="3" eb="5">
      <t>サンギョウ</t>
    </rPh>
    <phoneticPr fontId="2"/>
  </si>
  <si>
    <t>第２次産業</t>
    <rPh sb="0" eb="1">
      <t>ダイ</t>
    </rPh>
    <rPh sb="2" eb="3">
      <t>ジ</t>
    </rPh>
    <rPh sb="3" eb="5">
      <t>サンギョウ</t>
    </rPh>
    <phoneticPr fontId="2"/>
  </si>
  <si>
    <t>第３次産業</t>
    <rPh sb="0" eb="1">
      <t>ダイ</t>
    </rPh>
    <rPh sb="2" eb="3">
      <t>ジ</t>
    </rPh>
    <rPh sb="3" eb="5">
      <t>サンギョウ</t>
    </rPh>
    <phoneticPr fontId="2"/>
  </si>
  <si>
    <t>経営耕地
総面積</t>
    <rPh sb="5" eb="6">
      <t>ソウ</t>
    </rPh>
    <phoneticPr fontId="2"/>
  </si>
  <si>
    <t>農業
経営体</t>
  </si>
  <si>
    <t>事業所数</t>
    <rPh sb="0" eb="3">
      <t>ジギョウショ</t>
    </rPh>
    <rPh sb="3" eb="4">
      <t>スウ</t>
    </rPh>
    <phoneticPr fontId="2"/>
  </si>
  <si>
    <t>製造品出荷額等</t>
    <rPh sb="0" eb="3">
      <t>セイゾウヒン</t>
    </rPh>
    <rPh sb="3" eb="5">
      <t>シュッカ</t>
    </rPh>
    <rPh sb="5" eb="6">
      <t>ガク</t>
    </rPh>
    <rPh sb="6" eb="7">
      <t>トウ</t>
    </rPh>
    <phoneticPr fontId="2"/>
  </si>
  <si>
    <t>年間商品販売額</t>
    <phoneticPr fontId="2"/>
  </si>
  <si>
    <t>観光客
入込み客数</t>
    <rPh sb="0" eb="3">
      <t>カンコウキャク</t>
    </rPh>
    <rPh sb="4" eb="6">
      <t>イリコ</t>
    </rPh>
    <rPh sb="7" eb="9">
      <t>キャクスウ</t>
    </rPh>
    <phoneticPr fontId="2"/>
  </si>
  <si>
    <t>ホテル・
宿泊室数</t>
    <phoneticPr fontId="2"/>
  </si>
  <si>
    <t>一次</t>
    <rPh sb="0" eb="2">
      <t>イチジ</t>
    </rPh>
    <phoneticPr fontId="2"/>
  </si>
  <si>
    <t>二次</t>
    <rPh sb="0" eb="2">
      <t>ニジ</t>
    </rPh>
    <phoneticPr fontId="2"/>
  </si>
  <si>
    <t>三次</t>
    <rPh sb="0" eb="2">
      <t>サンジ</t>
    </rPh>
    <phoneticPr fontId="2"/>
  </si>
  <si>
    <t>構成比</t>
    <rPh sb="0" eb="3">
      <t>コウセイヒ</t>
    </rPh>
    <phoneticPr fontId="2"/>
  </si>
  <si>
    <t>前回からの
伸び率</t>
    <rPh sb="0" eb="2">
      <t>ゼンカイ</t>
    </rPh>
    <rPh sb="6" eb="7">
      <t>ノ</t>
    </rPh>
    <rPh sb="8" eb="9">
      <t>リツ</t>
    </rPh>
    <phoneticPr fontId="2"/>
  </si>
  <si>
    <t>１事業所当たり
出荷額等</t>
    <rPh sb="1" eb="4">
      <t>ジギョウショ</t>
    </rPh>
    <rPh sb="4" eb="5">
      <t>ア</t>
    </rPh>
    <rPh sb="8" eb="10">
      <t>シュッカ</t>
    </rPh>
    <rPh sb="10" eb="11">
      <t>ガク</t>
    </rPh>
    <rPh sb="11" eb="12">
      <t>トウ</t>
    </rPh>
    <phoneticPr fontId="2"/>
  </si>
  <si>
    <t>１事業所当たり
売上額</t>
    <rPh sb="1" eb="4">
      <t>ジギョウショ</t>
    </rPh>
    <rPh sb="4" eb="5">
      <t>ア</t>
    </rPh>
    <rPh sb="8" eb="10">
      <t>ウリアゲ</t>
    </rPh>
    <rPh sb="10" eb="11">
      <t>ガク</t>
    </rPh>
    <phoneticPr fontId="2"/>
  </si>
  <si>
    <t xml:space="preserve"> 市名</t>
    <phoneticPr fontId="2"/>
  </si>
  <si>
    <t>所</t>
    <rPh sb="0" eb="1">
      <t>トコロ</t>
    </rPh>
    <phoneticPr fontId="2"/>
  </si>
  <si>
    <t>ha</t>
  </si>
  <si>
    <t>経営体数</t>
    <rPh sb="0" eb="2">
      <t>ケイエイ</t>
    </rPh>
    <rPh sb="2" eb="3">
      <t>カラダ</t>
    </rPh>
    <rPh sb="3" eb="4">
      <t>カズ</t>
    </rPh>
    <phoneticPr fontId="2"/>
  </si>
  <si>
    <t>所</t>
    <rPh sb="0" eb="1">
      <t>ショ</t>
    </rPh>
    <phoneticPr fontId="2"/>
  </si>
  <si>
    <t>百万円</t>
    <rPh sb="0" eb="3">
      <t>ヒャクマンエン</t>
    </rPh>
    <phoneticPr fontId="2"/>
  </si>
  <si>
    <t>百万円</t>
    <rPh sb="0" eb="1">
      <t>ヒャク</t>
    </rPh>
    <rPh sb="1" eb="2">
      <t>マン</t>
    </rPh>
    <rPh sb="2" eb="3">
      <t>エン</t>
    </rPh>
    <phoneticPr fontId="2"/>
  </si>
  <si>
    <t>室</t>
    <rPh sb="0" eb="1">
      <t>シツ</t>
    </rPh>
    <phoneticPr fontId="2"/>
  </si>
  <si>
    <t>808,983</t>
  </si>
  <si>
    <t>平　均</t>
    <rPh sb="0" eb="1">
      <t>ヘイ</t>
    </rPh>
    <rPh sb="1" eb="2">
      <t>ナカヒラ</t>
    </rPh>
    <rPh sb="2" eb="3">
      <t>ヒトシ</t>
    </rPh>
    <phoneticPr fontId="2"/>
  </si>
  <si>
    <t>６　都　市</t>
    <rPh sb="2" eb="3">
      <t>ミヤコ</t>
    </rPh>
    <rPh sb="4" eb="5">
      <t>シ</t>
    </rPh>
    <phoneticPr fontId="2"/>
  </si>
  <si>
    <t>《道路》</t>
    <rPh sb="1" eb="3">
      <t>ドウロ</t>
    </rPh>
    <phoneticPr fontId="2"/>
  </si>
  <si>
    <t>《公園》</t>
    <rPh sb="1" eb="3">
      <t>コウエン</t>
    </rPh>
    <phoneticPr fontId="2"/>
  </si>
  <si>
    <t>《下水道》</t>
    <rPh sb="1" eb="4">
      <t>ゲスイドウ</t>
    </rPh>
    <phoneticPr fontId="2"/>
  </si>
  <si>
    <t>《上水道》</t>
    <rPh sb="1" eb="4">
      <t>ジョウスイドウ</t>
    </rPh>
    <phoneticPr fontId="2"/>
  </si>
  <si>
    <t>《住宅》</t>
    <rPh sb="1" eb="3">
      <t>ジュウタク</t>
    </rPh>
    <phoneticPr fontId="2"/>
  </si>
  <si>
    <t>項目</t>
    <phoneticPr fontId="2"/>
  </si>
  <si>
    <t>路線数</t>
    <rPh sb="0" eb="2">
      <t>ロセン</t>
    </rPh>
    <rPh sb="2" eb="3">
      <t>スウ</t>
    </rPh>
    <phoneticPr fontId="2"/>
  </si>
  <si>
    <t>道路総延長</t>
    <rPh sb="0" eb="2">
      <t>ドウロ</t>
    </rPh>
    <rPh sb="2" eb="5">
      <t>ソウエンチョウ</t>
    </rPh>
    <phoneticPr fontId="2"/>
  </si>
  <si>
    <t>道路総延長（内訳）</t>
    <rPh sb="0" eb="2">
      <t>ドウロ</t>
    </rPh>
    <rPh sb="2" eb="3">
      <t>ソウ</t>
    </rPh>
    <rPh sb="3" eb="5">
      <t>エンチョウ</t>
    </rPh>
    <rPh sb="6" eb="8">
      <t>ウチワケ</t>
    </rPh>
    <phoneticPr fontId="2"/>
  </si>
  <si>
    <t>都市公園数</t>
    <rPh sb="0" eb="2">
      <t>トシ</t>
    </rPh>
    <rPh sb="2" eb="4">
      <t>コウエン</t>
    </rPh>
    <rPh sb="4" eb="5">
      <t>スウ</t>
    </rPh>
    <phoneticPr fontId="2"/>
  </si>
  <si>
    <t>市民１人
当たり
面積</t>
    <rPh sb="0" eb="2">
      <t>シミン</t>
    </rPh>
    <rPh sb="3" eb="4">
      <t>ニン</t>
    </rPh>
    <rPh sb="5" eb="6">
      <t>ア</t>
    </rPh>
    <rPh sb="9" eb="11">
      <t>メンセキ</t>
    </rPh>
    <phoneticPr fontId="2"/>
  </si>
  <si>
    <t>下水
処理
場数</t>
    <rPh sb="0" eb="2">
      <t>ゲスイ</t>
    </rPh>
    <rPh sb="3" eb="5">
      <t>ショリ</t>
    </rPh>
    <rPh sb="6" eb="8">
      <t>バカズ</t>
    </rPh>
    <phoneticPr fontId="2"/>
  </si>
  <si>
    <t>処理区域内人口</t>
    <rPh sb="0" eb="2">
      <t>ショリ</t>
    </rPh>
    <rPh sb="2" eb="5">
      <t>クイキナイ</t>
    </rPh>
    <rPh sb="5" eb="7">
      <t>ジンコウ</t>
    </rPh>
    <phoneticPr fontId="2"/>
  </si>
  <si>
    <t>年間有収水量</t>
    <rPh sb="0" eb="2">
      <t>ネンカン</t>
    </rPh>
    <rPh sb="2" eb="3">
      <t>ユウ</t>
    </rPh>
    <rPh sb="3" eb="4">
      <t>シュウ</t>
    </rPh>
    <rPh sb="4" eb="5">
      <t>スイ</t>
    </rPh>
    <rPh sb="5" eb="6">
      <t>リョウ</t>
    </rPh>
    <phoneticPr fontId="2"/>
  </si>
  <si>
    <t>給水人口</t>
    <rPh sb="0" eb="2">
      <t>キュウスイ</t>
    </rPh>
    <rPh sb="2" eb="4">
      <t>ジンコウ</t>
    </rPh>
    <phoneticPr fontId="2"/>
  </si>
  <si>
    <t>１人当た
り年間
使用量</t>
    <phoneticPr fontId="2"/>
  </si>
  <si>
    <t>浄水施設
の耐震化
率</t>
    <rPh sb="0" eb="2">
      <t>ジョウスイ</t>
    </rPh>
    <rPh sb="2" eb="4">
      <t>シセツ</t>
    </rPh>
    <rPh sb="6" eb="9">
      <t>タイシンカ</t>
    </rPh>
    <rPh sb="10" eb="11">
      <t>リツ</t>
    </rPh>
    <phoneticPr fontId="2"/>
  </si>
  <si>
    <t>配水池
の耐震化
率</t>
    <rPh sb="0" eb="2">
      <t>ハイスイ</t>
    </rPh>
    <rPh sb="2" eb="3">
      <t>イケ</t>
    </rPh>
    <rPh sb="5" eb="7">
      <t>タイシン</t>
    </rPh>
    <rPh sb="7" eb="8">
      <t>ケ</t>
    </rPh>
    <rPh sb="9" eb="10">
      <t>リツ</t>
    </rPh>
    <phoneticPr fontId="2"/>
  </si>
  <si>
    <t>管路の
耐震管
率</t>
    <rPh sb="0" eb="2">
      <t>カンロ</t>
    </rPh>
    <rPh sb="4" eb="6">
      <t>タイシン</t>
    </rPh>
    <rPh sb="6" eb="7">
      <t>カン</t>
    </rPh>
    <rPh sb="8" eb="9">
      <t>リツ</t>
    </rPh>
    <phoneticPr fontId="2"/>
  </si>
  <si>
    <t>基幹管路の耐震適合率</t>
    <phoneticPr fontId="2"/>
  </si>
  <si>
    <t>新設住宅着工戸数</t>
    <phoneticPr fontId="2"/>
  </si>
  <si>
    <t>公　共　賃　貸　住　宅　数</t>
    <rPh sb="0" eb="1">
      <t>コウ</t>
    </rPh>
    <rPh sb="2" eb="3">
      <t>トモ</t>
    </rPh>
    <rPh sb="4" eb="5">
      <t>チン</t>
    </rPh>
    <rPh sb="6" eb="7">
      <t>カシ</t>
    </rPh>
    <rPh sb="8" eb="9">
      <t>ジュウ</t>
    </rPh>
    <rPh sb="10" eb="11">
      <t>タク</t>
    </rPh>
    <rPh sb="12" eb="13">
      <t>スウ</t>
    </rPh>
    <phoneticPr fontId="2"/>
  </si>
  <si>
    <t>サービス付き
高齢者向け住宅数</t>
    <rPh sb="4" eb="5">
      <t>ツ</t>
    </rPh>
    <rPh sb="7" eb="10">
      <t>コウレイシャ</t>
    </rPh>
    <rPh sb="10" eb="11">
      <t>ム</t>
    </rPh>
    <rPh sb="12" eb="14">
      <t>ジュウタク</t>
    </rPh>
    <rPh sb="14" eb="15">
      <t>スウ</t>
    </rPh>
    <phoneticPr fontId="2"/>
  </si>
  <si>
    <t>国道</t>
    <rPh sb="0" eb="1">
      <t>クニ</t>
    </rPh>
    <rPh sb="1" eb="2">
      <t>ミチ</t>
    </rPh>
    <phoneticPr fontId="2"/>
  </si>
  <si>
    <t>都道府県道</t>
    <rPh sb="0" eb="2">
      <t>トドウ</t>
    </rPh>
    <rPh sb="2" eb="4">
      <t>フケン</t>
    </rPh>
    <rPh sb="4" eb="5">
      <t>ミチ</t>
    </rPh>
    <phoneticPr fontId="2"/>
  </si>
  <si>
    <t>市道</t>
    <rPh sb="0" eb="1">
      <t>シ</t>
    </rPh>
    <rPh sb="1" eb="2">
      <t>ドウ</t>
    </rPh>
    <phoneticPr fontId="2"/>
  </si>
  <si>
    <t>人口
普及率</t>
    <rPh sb="0" eb="2">
      <t>ジンコウ</t>
    </rPh>
    <rPh sb="3" eb="5">
      <t>フキュウ</t>
    </rPh>
    <rPh sb="5" eb="6">
      <t>リツ</t>
    </rPh>
    <phoneticPr fontId="2"/>
  </si>
  <si>
    <t>有収率</t>
    <rPh sb="0" eb="1">
      <t>ユウ</t>
    </rPh>
    <rPh sb="1" eb="2">
      <t>シュウ</t>
    </rPh>
    <rPh sb="2" eb="3">
      <t>リツ</t>
    </rPh>
    <phoneticPr fontId="2"/>
  </si>
  <si>
    <t>１住宅当たり
延床面積</t>
    <rPh sb="1" eb="3">
      <t>ジュウタク</t>
    </rPh>
    <rPh sb="3" eb="4">
      <t>ア</t>
    </rPh>
    <rPh sb="7" eb="8">
      <t>ノ</t>
    </rPh>
    <rPh sb="8" eb="9">
      <t>ユカ</t>
    </rPh>
    <rPh sb="9" eb="11">
      <t>メンセキ</t>
    </rPh>
    <phoneticPr fontId="2"/>
  </si>
  <si>
    <t>市営</t>
    <rPh sb="0" eb="2">
      <t>シエイ</t>
    </rPh>
    <phoneticPr fontId="2"/>
  </si>
  <si>
    <t>市公社</t>
    <rPh sb="0" eb="1">
      <t>シ</t>
    </rPh>
    <rPh sb="1" eb="3">
      <t>コウシャ</t>
    </rPh>
    <phoneticPr fontId="2"/>
  </si>
  <si>
    <t>都道府県営</t>
    <rPh sb="0" eb="1">
      <t>ミヤコ</t>
    </rPh>
    <rPh sb="1" eb="2">
      <t>ミチ</t>
    </rPh>
    <rPh sb="2" eb="3">
      <t>フ</t>
    </rPh>
    <rPh sb="3" eb="4">
      <t>ケン</t>
    </rPh>
    <rPh sb="4" eb="5">
      <t>エイ</t>
    </rPh>
    <phoneticPr fontId="2"/>
  </si>
  <si>
    <t>都道府県
公社</t>
    <rPh sb="0" eb="4">
      <t>トドウフケン</t>
    </rPh>
    <rPh sb="5" eb="7">
      <t>コウシャ</t>
    </rPh>
    <phoneticPr fontId="2"/>
  </si>
  <si>
    <t>都市
再生機構</t>
    <rPh sb="0" eb="2">
      <t>トシ</t>
    </rPh>
    <rPh sb="3" eb="5">
      <t>サイセイ</t>
    </rPh>
    <rPh sb="5" eb="7">
      <t>キコウ</t>
    </rPh>
    <phoneticPr fontId="2"/>
  </si>
  <si>
    <t xml:space="preserve"> 市名</t>
  </si>
  <si>
    <t>㎞</t>
    <phoneticPr fontId="2"/>
  </si>
  <si>
    <t>㎡</t>
    <phoneticPr fontId="2"/>
  </si>
  <si>
    <t>㎥</t>
    <phoneticPr fontId="2"/>
  </si>
  <si>
    <t>戸</t>
    <rPh sb="0" eb="1">
      <t>コ</t>
    </rPh>
    <phoneticPr fontId="2"/>
  </si>
  <si>
    <t>７　施　設</t>
    <rPh sb="2" eb="3">
      <t>シ</t>
    </rPh>
    <rPh sb="4" eb="5">
      <t>セツ</t>
    </rPh>
    <phoneticPr fontId="2"/>
  </si>
  <si>
    <t>《教育施設》</t>
    <rPh sb="1" eb="3">
      <t>キョウイク</t>
    </rPh>
    <rPh sb="3" eb="5">
      <t>シセツ</t>
    </rPh>
    <phoneticPr fontId="2"/>
  </si>
  <si>
    <t>《スポーツ施設》</t>
    <phoneticPr fontId="2"/>
  </si>
  <si>
    <t>《文化施設》</t>
    <rPh sb="1" eb="3">
      <t>ブンカ</t>
    </rPh>
    <phoneticPr fontId="2"/>
  </si>
  <si>
    <t>《放課後児童クラブ》</t>
    <rPh sb="1" eb="4">
      <t>ホウカゴ</t>
    </rPh>
    <rPh sb="4" eb="6">
      <t>ジドウ</t>
    </rPh>
    <phoneticPr fontId="2"/>
  </si>
  <si>
    <t>《消防・防災》</t>
    <rPh sb="1" eb="3">
      <t>ショウボウ</t>
    </rPh>
    <rPh sb="4" eb="6">
      <t>ボウサイ</t>
    </rPh>
    <phoneticPr fontId="2"/>
  </si>
  <si>
    <t>《公共施設等》</t>
    <rPh sb="1" eb="3">
      <t>コウキョウ</t>
    </rPh>
    <rPh sb="3" eb="5">
      <t>シセツ</t>
    </rPh>
    <rPh sb="5" eb="6">
      <t>トウ</t>
    </rPh>
    <phoneticPr fontId="2"/>
  </si>
  <si>
    <t>幼稚園</t>
    <rPh sb="0" eb="3">
      <t>ヨウチエン</t>
    </rPh>
    <phoneticPr fontId="2"/>
  </si>
  <si>
    <t>小学校</t>
    <rPh sb="0" eb="3">
      <t>ショウガッコウ</t>
    </rPh>
    <phoneticPr fontId="2"/>
  </si>
  <si>
    <t>中学校</t>
    <rPh sb="0" eb="3">
      <t>チュウガッコウ</t>
    </rPh>
    <phoneticPr fontId="2"/>
  </si>
  <si>
    <t>義務教育学校</t>
    <rPh sb="0" eb="2">
      <t>ギム</t>
    </rPh>
    <rPh sb="2" eb="4">
      <t>キョウイク</t>
    </rPh>
    <rPh sb="4" eb="6">
      <t>ガッコウ</t>
    </rPh>
    <phoneticPr fontId="2"/>
  </si>
  <si>
    <t>高等学校（全日制）</t>
    <rPh sb="0" eb="2">
      <t>コウトウ</t>
    </rPh>
    <rPh sb="2" eb="4">
      <t>ガッコウ</t>
    </rPh>
    <rPh sb="5" eb="8">
      <t>ゼンニチセイ</t>
    </rPh>
    <phoneticPr fontId="2"/>
  </si>
  <si>
    <t>高等学校（全日制以外）</t>
    <rPh sb="0" eb="2">
      <t>コウトウ</t>
    </rPh>
    <rPh sb="2" eb="4">
      <t>ガッコウ</t>
    </rPh>
    <rPh sb="5" eb="8">
      <t>ゼンニチセイ</t>
    </rPh>
    <rPh sb="8" eb="10">
      <t>イガイ</t>
    </rPh>
    <phoneticPr fontId="2"/>
  </si>
  <si>
    <t>市立大学数</t>
    <rPh sb="0" eb="2">
      <t>シリツ</t>
    </rPh>
    <rPh sb="2" eb="3">
      <t>ダイ</t>
    </rPh>
    <rPh sb="3" eb="4">
      <t>ガク</t>
    </rPh>
    <rPh sb="4" eb="5">
      <t>スウ</t>
    </rPh>
    <phoneticPr fontId="2"/>
  </si>
  <si>
    <t>特別支援学校数</t>
    <rPh sb="0" eb="2">
      <t>トクベツ</t>
    </rPh>
    <rPh sb="2" eb="4">
      <t>シエン</t>
    </rPh>
    <rPh sb="4" eb="6">
      <t>ガッコウ</t>
    </rPh>
    <rPh sb="6" eb="7">
      <t>スウ</t>
    </rPh>
    <phoneticPr fontId="2"/>
  </si>
  <si>
    <t>図書館</t>
    <rPh sb="0" eb="1">
      <t>ズ</t>
    </rPh>
    <rPh sb="1" eb="2">
      <t>ショ</t>
    </rPh>
    <rPh sb="2" eb="3">
      <t>ヤカタ</t>
    </rPh>
    <phoneticPr fontId="2"/>
  </si>
  <si>
    <t>博物館等数</t>
    <rPh sb="0" eb="1">
      <t>ヒロシ</t>
    </rPh>
    <rPh sb="1" eb="2">
      <t>ブツ</t>
    </rPh>
    <rPh sb="2" eb="3">
      <t>ヤカタ</t>
    </rPh>
    <rPh sb="3" eb="4">
      <t>トウ</t>
    </rPh>
    <rPh sb="4" eb="5">
      <t>スウ</t>
    </rPh>
    <phoneticPr fontId="2"/>
  </si>
  <si>
    <t>公民館</t>
    <rPh sb="0" eb="3">
      <t>コウミンカン</t>
    </rPh>
    <phoneticPr fontId="2"/>
  </si>
  <si>
    <t>体育館</t>
    <rPh sb="0" eb="1">
      <t>カラダ</t>
    </rPh>
    <rPh sb="1" eb="2">
      <t>イク</t>
    </rPh>
    <rPh sb="2" eb="3">
      <t>ヤカタ</t>
    </rPh>
    <phoneticPr fontId="2"/>
  </si>
  <si>
    <t>陸上競技場</t>
    <rPh sb="0" eb="2">
      <t>リクジョウ</t>
    </rPh>
    <rPh sb="2" eb="4">
      <t>キョウギ</t>
    </rPh>
    <rPh sb="4" eb="5">
      <t>ジョウ</t>
    </rPh>
    <phoneticPr fontId="2"/>
  </si>
  <si>
    <t>野球場</t>
    <rPh sb="0" eb="1">
      <t>ノ</t>
    </rPh>
    <rPh sb="1" eb="2">
      <t>タマ</t>
    </rPh>
    <rPh sb="2" eb="3">
      <t>バ</t>
    </rPh>
    <phoneticPr fontId="2"/>
  </si>
  <si>
    <t>プール</t>
    <phoneticPr fontId="2"/>
  </si>
  <si>
    <t>テニスコート</t>
    <phoneticPr fontId="2"/>
  </si>
  <si>
    <t>公会堂・市民会館</t>
    <rPh sb="0" eb="3">
      <t>コウカイドウ</t>
    </rPh>
    <rPh sb="4" eb="6">
      <t>シミン</t>
    </rPh>
    <rPh sb="6" eb="8">
      <t>カイカン</t>
    </rPh>
    <phoneticPr fontId="2"/>
  </si>
  <si>
    <t>放課後児童クラブ（公設）</t>
    <rPh sb="0" eb="3">
      <t>ホウカゴ</t>
    </rPh>
    <rPh sb="3" eb="5">
      <t>ジドウ</t>
    </rPh>
    <rPh sb="9" eb="11">
      <t>コウセツ</t>
    </rPh>
    <phoneticPr fontId="2"/>
  </si>
  <si>
    <t>放課後児童クラブ（民設）</t>
    <rPh sb="9" eb="10">
      <t>ミン</t>
    </rPh>
    <rPh sb="10" eb="11">
      <t>セツ</t>
    </rPh>
    <phoneticPr fontId="2"/>
  </si>
  <si>
    <t>消防職員数</t>
    <rPh sb="0" eb="1">
      <t>ケ</t>
    </rPh>
    <rPh sb="1" eb="2">
      <t>ボウ</t>
    </rPh>
    <phoneticPr fontId="2"/>
  </si>
  <si>
    <t>消防車両
保有数</t>
    <rPh sb="0" eb="2">
      <t>ショウボウ</t>
    </rPh>
    <rPh sb="2" eb="4">
      <t>シャリョウ</t>
    </rPh>
    <phoneticPr fontId="2"/>
  </si>
  <si>
    <t>救急車保有数</t>
    <rPh sb="0" eb="3">
      <t>キュウキュウシャ</t>
    </rPh>
    <rPh sb="3" eb="5">
      <t>ホユウ</t>
    </rPh>
    <rPh sb="5" eb="6">
      <t>スウ</t>
    </rPh>
    <phoneticPr fontId="2"/>
  </si>
  <si>
    <t>署・出張所数</t>
    <rPh sb="0" eb="1">
      <t>ショ</t>
    </rPh>
    <rPh sb="2" eb="4">
      <t>シュッチョウ</t>
    </rPh>
    <rPh sb="4" eb="5">
      <t>ジョ</t>
    </rPh>
    <rPh sb="5" eb="6">
      <t>スウ</t>
    </rPh>
    <phoneticPr fontId="2"/>
  </si>
  <si>
    <t>火災発生
件数</t>
    <rPh sb="0" eb="2">
      <t>カサイ</t>
    </rPh>
    <rPh sb="2" eb="4">
      <t>ハッセイ</t>
    </rPh>
    <rPh sb="5" eb="7">
      <t>ケンスウ</t>
    </rPh>
    <phoneticPr fontId="2"/>
  </si>
  <si>
    <t>救急出動
件数</t>
    <rPh sb="0" eb="2">
      <t>キュウキュウ</t>
    </rPh>
    <rPh sb="2" eb="4">
      <t>シュツドウ</t>
    </rPh>
    <rPh sb="5" eb="7">
      <t>ケンスウ</t>
    </rPh>
    <phoneticPr fontId="2"/>
  </si>
  <si>
    <t>救助出動
件数</t>
    <rPh sb="0" eb="2">
      <t>キュウジョ</t>
    </rPh>
    <rPh sb="2" eb="4">
      <t>シュツドウ</t>
    </rPh>
    <rPh sb="5" eb="7">
      <t>ケンスウ</t>
    </rPh>
    <phoneticPr fontId="2"/>
  </si>
  <si>
    <t>指定
緊急避難
場所</t>
    <rPh sb="0" eb="2">
      <t>シテイ</t>
    </rPh>
    <rPh sb="3" eb="5">
      <t>キンキュウ</t>
    </rPh>
    <rPh sb="5" eb="7">
      <t>ヒナン</t>
    </rPh>
    <rPh sb="8" eb="10">
      <t>バショ</t>
    </rPh>
    <phoneticPr fontId="2"/>
  </si>
  <si>
    <t>指定
避難所</t>
    <rPh sb="0" eb="2">
      <t>シテイ</t>
    </rPh>
    <rPh sb="3" eb="6">
      <t>ヒナンジョ</t>
    </rPh>
    <phoneticPr fontId="2"/>
  </si>
  <si>
    <t>指定管理者導入施設数</t>
    <rPh sb="0" eb="2">
      <t>シテイ</t>
    </rPh>
    <rPh sb="2" eb="4">
      <t>カンリ</t>
    </rPh>
    <rPh sb="4" eb="5">
      <t>シャ</t>
    </rPh>
    <rPh sb="5" eb="7">
      <t>ドウニュウ</t>
    </rPh>
    <rPh sb="7" eb="10">
      <t>シセツスウ</t>
    </rPh>
    <phoneticPr fontId="2"/>
  </si>
  <si>
    <t>行政財産延べ床面積</t>
    <rPh sb="0" eb="2">
      <t>ギョウセイ</t>
    </rPh>
    <rPh sb="2" eb="4">
      <t>ザイサン</t>
    </rPh>
    <rPh sb="4" eb="5">
      <t>ノ</t>
    </rPh>
    <rPh sb="6" eb="9">
      <t>ユカメンセキ</t>
    </rPh>
    <phoneticPr fontId="2"/>
  </si>
  <si>
    <t>普通財産延べ床面積</t>
    <rPh sb="0" eb="2">
      <t>フツウ</t>
    </rPh>
    <rPh sb="2" eb="4">
      <t>ザイサン</t>
    </rPh>
    <rPh sb="4" eb="5">
      <t>ノ</t>
    </rPh>
    <rPh sb="6" eb="9">
      <t>ユカメンセキ</t>
    </rPh>
    <phoneticPr fontId="2"/>
  </si>
  <si>
    <t>市立</t>
    <rPh sb="0" eb="2">
      <t>シリツ</t>
    </rPh>
    <phoneticPr fontId="2"/>
  </si>
  <si>
    <t>短期
大学</t>
    <rPh sb="0" eb="2">
      <t>タンキ</t>
    </rPh>
    <rPh sb="3" eb="5">
      <t>ダイガク</t>
    </rPh>
    <phoneticPr fontId="2"/>
  </si>
  <si>
    <t>４年制以上の大学</t>
    <rPh sb="1" eb="3">
      <t>ネンセイ</t>
    </rPh>
    <rPh sb="3" eb="5">
      <t>イジョウ</t>
    </rPh>
    <rPh sb="6" eb="8">
      <t>ダイガク</t>
    </rPh>
    <phoneticPr fontId="2"/>
  </si>
  <si>
    <t>施設数</t>
    <rPh sb="0" eb="3">
      <t>シセツスウ</t>
    </rPh>
    <phoneticPr fontId="2"/>
  </si>
  <si>
    <t>蔵書冊数（電子資料を除く）</t>
    <rPh sb="0" eb="2">
      <t>ゾウショ</t>
    </rPh>
    <rPh sb="2" eb="4">
      <t>サッスウ</t>
    </rPh>
    <rPh sb="5" eb="7">
      <t>デンシ</t>
    </rPh>
    <rPh sb="7" eb="9">
      <t>シリョウ</t>
    </rPh>
    <rPh sb="10" eb="11">
      <t>ノゾ</t>
    </rPh>
    <phoneticPr fontId="2"/>
  </si>
  <si>
    <t>総貸出冊数
（電子資料を除く）</t>
    <rPh sb="0" eb="1">
      <t>ソウ</t>
    </rPh>
    <rPh sb="1" eb="3">
      <t>カシダシ</t>
    </rPh>
    <rPh sb="3" eb="5">
      <t>サツスウ</t>
    </rPh>
    <rPh sb="7" eb="9">
      <t>デンシ</t>
    </rPh>
    <rPh sb="9" eb="11">
      <t>シリョウ</t>
    </rPh>
    <rPh sb="12" eb="13">
      <t>ノゾ</t>
    </rPh>
    <phoneticPr fontId="2"/>
  </si>
  <si>
    <t>電子資料数</t>
    <rPh sb="0" eb="2">
      <t>デンシ</t>
    </rPh>
    <rPh sb="2" eb="4">
      <t>シリョウ</t>
    </rPh>
    <rPh sb="4" eb="5">
      <t>スウ</t>
    </rPh>
    <phoneticPr fontId="2"/>
  </si>
  <si>
    <t>総合</t>
    <rPh sb="0" eb="2">
      <t>ソウゴウ</t>
    </rPh>
    <phoneticPr fontId="2"/>
  </si>
  <si>
    <t>科学</t>
    <rPh sb="0" eb="2">
      <t>カガク</t>
    </rPh>
    <phoneticPr fontId="2"/>
  </si>
  <si>
    <t>歴史</t>
    <rPh sb="0" eb="2">
      <t>レキシ</t>
    </rPh>
    <phoneticPr fontId="2"/>
  </si>
  <si>
    <t>美術</t>
    <rPh sb="0" eb="2">
      <t>ビジュツ</t>
    </rPh>
    <phoneticPr fontId="2"/>
  </si>
  <si>
    <t>野外</t>
    <rPh sb="0" eb="2">
      <t>ヤガイ</t>
    </rPh>
    <phoneticPr fontId="2"/>
  </si>
  <si>
    <t>動物園</t>
    <rPh sb="0" eb="3">
      <t>ドウブツエン</t>
    </rPh>
    <phoneticPr fontId="2"/>
  </si>
  <si>
    <t>植物園</t>
    <rPh sb="0" eb="3">
      <t>ショクブツエン</t>
    </rPh>
    <phoneticPr fontId="2"/>
  </si>
  <si>
    <t>動植物園</t>
    <rPh sb="0" eb="1">
      <t>ドウ</t>
    </rPh>
    <rPh sb="1" eb="4">
      <t>ショクブツエン</t>
    </rPh>
    <phoneticPr fontId="2"/>
  </si>
  <si>
    <t>水族館</t>
    <rPh sb="0" eb="3">
      <t>スイゾクカン</t>
    </rPh>
    <phoneticPr fontId="2"/>
  </si>
  <si>
    <t>施設数</t>
    <rPh sb="0" eb="2">
      <t>シセツ</t>
    </rPh>
    <rPh sb="2" eb="3">
      <t>スウ</t>
    </rPh>
    <phoneticPr fontId="2"/>
  </si>
  <si>
    <t>延床面積</t>
    <rPh sb="0" eb="1">
      <t>エン</t>
    </rPh>
    <rPh sb="1" eb="2">
      <t>ユカ</t>
    </rPh>
    <rPh sb="2" eb="4">
      <t>メンセキ</t>
    </rPh>
    <phoneticPr fontId="2"/>
  </si>
  <si>
    <t>敷地面積</t>
    <rPh sb="0" eb="2">
      <t>シキチ</t>
    </rPh>
    <rPh sb="2" eb="4">
      <t>メンセキ</t>
    </rPh>
    <phoneticPr fontId="2"/>
  </si>
  <si>
    <t>水面面積</t>
    <rPh sb="0" eb="2">
      <t>スイメン</t>
    </rPh>
    <rPh sb="2" eb="4">
      <t>メンセキ</t>
    </rPh>
    <phoneticPr fontId="2"/>
  </si>
  <si>
    <t>大ホール収容定員</t>
    <phoneticPr fontId="2"/>
  </si>
  <si>
    <t>公営</t>
    <rPh sb="0" eb="2">
      <t>コウエイ</t>
    </rPh>
    <phoneticPr fontId="2"/>
  </si>
  <si>
    <t>民営</t>
    <rPh sb="0" eb="2">
      <t>ミンエイ</t>
    </rPh>
    <phoneticPr fontId="2"/>
  </si>
  <si>
    <t>署</t>
    <rPh sb="0" eb="1">
      <t>ショ</t>
    </rPh>
    <phoneticPr fontId="2"/>
  </si>
  <si>
    <t>分署</t>
    <rPh sb="0" eb="2">
      <t>ブンショ</t>
    </rPh>
    <phoneticPr fontId="2"/>
  </si>
  <si>
    <t>出張所</t>
    <rPh sb="0" eb="2">
      <t>シュッチョウ</t>
    </rPh>
    <rPh sb="2" eb="3">
      <t>ジョ</t>
    </rPh>
    <phoneticPr fontId="2"/>
  </si>
  <si>
    <t>レクリエーション・スポーツ施設</t>
    <rPh sb="13" eb="15">
      <t>シセツ</t>
    </rPh>
    <phoneticPr fontId="2"/>
  </si>
  <si>
    <t>産業振興
施設</t>
    <rPh sb="0" eb="2">
      <t>サンギョウ</t>
    </rPh>
    <rPh sb="2" eb="4">
      <t>シンコウ</t>
    </rPh>
    <rPh sb="5" eb="7">
      <t>シセツ</t>
    </rPh>
    <phoneticPr fontId="2"/>
  </si>
  <si>
    <t>基盤施設</t>
    <rPh sb="0" eb="2">
      <t>キバン</t>
    </rPh>
    <rPh sb="2" eb="4">
      <t>シセツ</t>
    </rPh>
    <phoneticPr fontId="2"/>
  </si>
  <si>
    <t>文教施設</t>
    <rPh sb="0" eb="2">
      <t>ブンキョウ</t>
    </rPh>
    <rPh sb="2" eb="4">
      <t>シセツ</t>
    </rPh>
    <phoneticPr fontId="2"/>
  </si>
  <si>
    <t>社会福祉
施設</t>
    <rPh sb="0" eb="2">
      <t>シャカイ</t>
    </rPh>
    <rPh sb="2" eb="4">
      <t>フクシ</t>
    </rPh>
    <rPh sb="5" eb="7">
      <t>シセツ</t>
    </rPh>
    <phoneticPr fontId="2"/>
  </si>
  <si>
    <t>その他の施設</t>
    <rPh sb="0" eb="6">
      <t>チイキコウリュウシセツナド</t>
    </rPh>
    <phoneticPr fontId="2"/>
  </si>
  <si>
    <t>園数</t>
    <rPh sb="0" eb="1">
      <t>エン</t>
    </rPh>
    <rPh sb="1" eb="2">
      <t>スウ</t>
    </rPh>
    <phoneticPr fontId="2"/>
  </si>
  <si>
    <t>在園者数</t>
    <rPh sb="0" eb="1">
      <t>ザイ</t>
    </rPh>
    <rPh sb="1" eb="2">
      <t>エン</t>
    </rPh>
    <rPh sb="2" eb="3">
      <t>シャ</t>
    </rPh>
    <rPh sb="3" eb="4">
      <t>スウ</t>
    </rPh>
    <phoneticPr fontId="2"/>
  </si>
  <si>
    <t>教職員数</t>
    <rPh sb="0" eb="3">
      <t>キョウショクイン</t>
    </rPh>
    <rPh sb="3" eb="4">
      <t>スウ</t>
    </rPh>
    <phoneticPr fontId="2"/>
  </si>
  <si>
    <t>学校数</t>
    <rPh sb="0" eb="2">
      <t>ガッコウ</t>
    </rPh>
    <rPh sb="2" eb="3">
      <t>スウ</t>
    </rPh>
    <phoneticPr fontId="2"/>
  </si>
  <si>
    <t>児童数</t>
    <rPh sb="0" eb="2">
      <t>ジドウ</t>
    </rPh>
    <rPh sb="2" eb="3">
      <t>スウ</t>
    </rPh>
    <phoneticPr fontId="2"/>
  </si>
  <si>
    <t>生徒数</t>
    <rPh sb="0" eb="2">
      <t>セイト</t>
    </rPh>
    <rPh sb="2" eb="3">
      <t>スウ</t>
    </rPh>
    <phoneticPr fontId="2"/>
  </si>
  <si>
    <t>うち確認を受けた園数</t>
    <rPh sb="2" eb="4">
      <t>カクニン</t>
    </rPh>
    <rPh sb="5" eb="6">
      <t>ウ</t>
    </rPh>
    <rPh sb="8" eb="9">
      <t>エン</t>
    </rPh>
    <rPh sb="9" eb="10">
      <t>スウ</t>
    </rPh>
    <phoneticPr fontId="2"/>
  </si>
  <si>
    <t>うち1号認定子どもの数</t>
    <rPh sb="3" eb="4">
      <t>ゴウ</t>
    </rPh>
    <rPh sb="4" eb="6">
      <t>ニンテイ</t>
    </rPh>
    <rPh sb="6" eb="7">
      <t>コ</t>
    </rPh>
    <rPh sb="10" eb="11">
      <t>カズ</t>
    </rPh>
    <phoneticPr fontId="2"/>
  </si>
  <si>
    <t>登録児童</t>
    <rPh sb="0" eb="2">
      <t>トウロク</t>
    </rPh>
    <rPh sb="2" eb="4">
      <t>ジドウ</t>
    </rPh>
    <phoneticPr fontId="2"/>
  </si>
  <si>
    <t>市名</t>
    <phoneticPr fontId="2"/>
  </si>
  <si>
    <t>園</t>
    <rPh sb="0" eb="1">
      <t>エン</t>
    </rPh>
    <phoneticPr fontId="2"/>
  </si>
  <si>
    <t>校</t>
    <rPh sb="0" eb="1">
      <t>コウ</t>
    </rPh>
    <phoneticPr fontId="2"/>
  </si>
  <si>
    <t>館</t>
    <rPh sb="0" eb="1">
      <t>カン</t>
    </rPh>
    <phoneticPr fontId="2"/>
  </si>
  <si>
    <t>冊</t>
    <rPh sb="0" eb="1">
      <t>サツ</t>
    </rPh>
    <phoneticPr fontId="2"/>
  </si>
  <si>
    <t>タイトル</t>
    <phoneticPr fontId="2"/>
  </si>
  <si>
    <t>面</t>
    <rPh sb="0" eb="1">
      <t>メン</t>
    </rPh>
    <phoneticPr fontId="2"/>
  </si>
  <si>
    <t>箇所</t>
  </si>
  <si>
    <t>台</t>
    <rPh sb="0" eb="1">
      <t>ダイ</t>
    </rPh>
    <phoneticPr fontId="2"/>
  </si>
  <si>
    <t>件</t>
    <rPh sb="0" eb="1">
      <t>ケン</t>
    </rPh>
    <phoneticPr fontId="2"/>
  </si>
  <si>
    <t>箇所</t>
    <rPh sb="0" eb="2">
      <t>カショ</t>
    </rPh>
    <phoneticPr fontId="2"/>
  </si>
  <si>
    <t>歳入総額（Ａ）</t>
  </si>
  <si>
    <t>歳出総額（Ｂ）</t>
  </si>
  <si>
    <t>形式収支（Ｃ）
（A）－（Ｂ）</t>
    <phoneticPr fontId="2"/>
  </si>
  <si>
    <t>翌年度へ繰り越
すべき財源（Ｄ）</t>
    <rPh sb="0" eb="1">
      <t>ヨク</t>
    </rPh>
    <rPh sb="1" eb="3">
      <t>ネンド</t>
    </rPh>
    <rPh sb="4" eb="5">
      <t>ク</t>
    </rPh>
    <rPh sb="6" eb="7">
      <t>コ</t>
    </rPh>
    <phoneticPr fontId="2"/>
  </si>
  <si>
    <t>実質収支（Ｅ）
（Ｃ）－（Ｄ）</t>
    <phoneticPr fontId="2"/>
  </si>
  <si>
    <t>単年度収支（Ｆ）</t>
    <rPh sb="0" eb="3">
      <t>タンネンド</t>
    </rPh>
    <rPh sb="3" eb="5">
      <t>シュウシ</t>
    </rPh>
    <phoneticPr fontId="2"/>
  </si>
  <si>
    <t>積立金（G）</t>
    <rPh sb="0" eb="2">
      <t>ツミタテ</t>
    </rPh>
    <rPh sb="2" eb="3">
      <t>キン</t>
    </rPh>
    <phoneticPr fontId="2"/>
  </si>
  <si>
    <t>繰上償還金（Ｈ）</t>
    <rPh sb="0" eb="2">
      <t>クリア</t>
    </rPh>
    <rPh sb="2" eb="4">
      <t>ショウカン</t>
    </rPh>
    <rPh sb="4" eb="5">
      <t>キン</t>
    </rPh>
    <phoneticPr fontId="2"/>
  </si>
  <si>
    <t>積立金
取崩額（Ｉ）</t>
    <rPh sb="0" eb="2">
      <t>ツミタテ</t>
    </rPh>
    <rPh sb="2" eb="3">
      <t>キン</t>
    </rPh>
    <rPh sb="4" eb="6">
      <t>トリクズシ</t>
    </rPh>
    <phoneticPr fontId="2"/>
  </si>
  <si>
    <t>実質単年度収支</t>
    <rPh sb="0" eb="2">
      <t>ジッシツ</t>
    </rPh>
    <rPh sb="2" eb="5">
      <t>タンネンド</t>
    </rPh>
    <phoneticPr fontId="2"/>
  </si>
  <si>
    <t>普通交付税</t>
    <rPh sb="0" eb="2">
      <t>フツウ</t>
    </rPh>
    <rPh sb="2" eb="5">
      <t>コウフゼイ</t>
    </rPh>
    <phoneticPr fontId="2"/>
  </si>
  <si>
    <t>基準財政
需要額</t>
    <rPh sb="0" eb="2">
      <t>キジュン</t>
    </rPh>
    <rPh sb="2" eb="4">
      <t>ザイセイ</t>
    </rPh>
    <phoneticPr fontId="2"/>
  </si>
  <si>
    <t>基準財政
収入額</t>
    <rPh sb="0" eb="2">
      <t>キジュン</t>
    </rPh>
    <rPh sb="2" eb="4">
      <t>ザイセイ</t>
    </rPh>
    <phoneticPr fontId="2"/>
  </si>
  <si>
    <t>標準財政規模</t>
    <rPh sb="0" eb="2">
      <t>ヒョウジュン</t>
    </rPh>
    <rPh sb="2" eb="4">
      <t>ザイセイ</t>
    </rPh>
    <rPh sb="4" eb="6">
      <t>キボ</t>
    </rPh>
    <phoneticPr fontId="2"/>
  </si>
  <si>
    <t>財政力
指数</t>
    <rPh sb="0" eb="2">
      <t>ザイセイ</t>
    </rPh>
    <rPh sb="2" eb="3">
      <t>リョク</t>
    </rPh>
    <rPh sb="4" eb="6">
      <t>シスウ</t>
    </rPh>
    <phoneticPr fontId="2"/>
  </si>
  <si>
    <t>経常
収支
比率</t>
    <rPh sb="0" eb="2">
      <t>ケイジョウ</t>
    </rPh>
    <rPh sb="3" eb="5">
      <t>シュウシ</t>
    </rPh>
    <phoneticPr fontId="2"/>
  </si>
  <si>
    <t>実質
収支
比率</t>
    <rPh sb="0" eb="2">
      <t>ジッシツ</t>
    </rPh>
    <rPh sb="3" eb="5">
      <t>シュウシ</t>
    </rPh>
    <phoneticPr fontId="2"/>
  </si>
  <si>
    <t>実質
公債費
比率</t>
    <phoneticPr fontId="2"/>
  </si>
  <si>
    <t>将来負担比率</t>
    <phoneticPr fontId="2"/>
  </si>
  <si>
    <t>積立金
現在高</t>
    <rPh sb="0" eb="2">
      <t>ツミタテ</t>
    </rPh>
    <rPh sb="2" eb="3">
      <t>キン</t>
    </rPh>
    <phoneticPr fontId="2"/>
  </si>
  <si>
    <t>地方債
現在高</t>
    <rPh sb="0" eb="3">
      <t>チホウサイ</t>
    </rPh>
    <phoneticPr fontId="2"/>
  </si>
  <si>
    <t>収益事業
収入額</t>
    <rPh sb="0" eb="2">
      <t>シュウエキ</t>
    </rPh>
    <rPh sb="2" eb="4">
      <t>ジギョウ</t>
    </rPh>
    <phoneticPr fontId="2"/>
  </si>
  <si>
    <t>債務負担
行為額</t>
    <rPh sb="0" eb="2">
      <t>サイム</t>
    </rPh>
    <rPh sb="2" eb="4">
      <t>フタン</t>
    </rPh>
    <phoneticPr fontId="2"/>
  </si>
  <si>
    <t>財政調整基金残高</t>
    <phoneticPr fontId="2"/>
  </si>
  <si>
    <t>（Ｊ）</t>
  </si>
  <si>
    <t>（交付・不交
付の区分）</t>
    <rPh sb="1" eb="3">
      <t>コウフ</t>
    </rPh>
    <rPh sb="4" eb="5">
      <t>フ</t>
    </rPh>
    <rPh sb="5" eb="6">
      <t>コウ</t>
    </rPh>
    <rPh sb="7" eb="8">
      <t>ヅケ</t>
    </rPh>
    <rPh sb="9" eb="11">
      <t>クブン</t>
    </rPh>
    <phoneticPr fontId="2"/>
  </si>
  <si>
    <t>（Ｆ）+（G）+（Ｈ）-（Ｉ）</t>
  </si>
  <si>
    <t>千円</t>
    <rPh sb="0" eb="2">
      <t>センエン</t>
    </rPh>
    <phoneticPr fontId="2"/>
  </si>
  <si>
    <t>（交付・不交付）</t>
    <rPh sb="1" eb="3">
      <t>コウフ</t>
    </rPh>
    <rPh sb="4" eb="5">
      <t>フ</t>
    </rPh>
    <rPh sb="5" eb="7">
      <t>コウフ</t>
    </rPh>
    <phoneticPr fontId="2"/>
  </si>
  <si>
    <t>市税</t>
    <rPh sb="0" eb="1">
      <t>シ</t>
    </rPh>
    <rPh sb="1" eb="2">
      <t>ゼイ</t>
    </rPh>
    <phoneticPr fontId="2"/>
  </si>
  <si>
    <t>地方譲与税</t>
    <rPh sb="0" eb="2">
      <t>チホウ</t>
    </rPh>
    <rPh sb="2" eb="4">
      <t>ジョウヨ</t>
    </rPh>
    <rPh sb="4" eb="5">
      <t>ゼイ</t>
    </rPh>
    <phoneticPr fontId="2"/>
  </si>
  <si>
    <t>利子割交付金</t>
    <rPh sb="0" eb="2">
      <t>リシ</t>
    </rPh>
    <rPh sb="2" eb="3">
      <t>ワリ</t>
    </rPh>
    <rPh sb="3" eb="6">
      <t>コウフキン</t>
    </rPh>
    <phoneticPr fontId="2"/>
  </si>
  <si>
    <t>配当割交付金</t>
    <rPh sb="0" eb="2">
      <t>ハイトウ</t>
    </rPh>
    <rPh sb="2" eb="3">
      <t>ワリ</t>
    </rPh>
    <rPh sb="3" eb="6">
      <t>コウフキン</t>
    </rPh>
    <phoneticPr fontId="2"/>
  </si>
  <si>
    <t>株式等譲渡
所得割交付金</t>
    <rPh sb="0" eb="3">
      <t>カブシキナド</t>
    </rPh>
    <rPh sb="3" eb="5">
      <t>ジョウト</t>
    </rPh>
    <rPh sb="6" eb="8">
      <t>ショトク</t>
    </rPh>
    <rPh sb="8" eb="9">
      <t>ワリ</t>
    </rPh>
    <rPh sb="9" eb="12">
      <t>コウフキン</t>
    </rPh>
    <phoneticPr fontId="2"/>
  </si>
  <si>
    <t>地方消費税交付金</t>
    <rPh sb="0" eb="2">
      <t>チホウ</t>
    </rPh>
    <rPh sb="2" eb="5">
      <t>ショウヒゼイ</t>
    </rPh>
    <rPh sb="5" eb="7">
      <t>コウフ</t>
    </rPh>
    <rPh sb="7" eb="8">
      <t>キン</t>
    </rPh>
    <phoneticPr fontId="2"/>
  </si>
  <si>
    <t>ゴルフ場
利用税交付金</t>
    <rPh sb="3" eb="4">
      <t>ジョウ</t>
    </rPh>
    <rPh sb="5" eb="7">
      <t>リヨウ</t>
    </rPh>
    <rPh sb="7" eb="8">
      <t>ゼイ</t>
    </rPh>
    <rPh sb="8" eb="11">
      <t>コウフキン</t>
    </rPh>
    <phoneticPr fontId="2"/>
  </si>
  <si>
    <t>特別地方消費税</t>
    <rPh sb="0" eb="2">
      <t>トクベツ</t>
    </rPh>
    <rPh sb="2" eb="4">
      <t>チホウ</t>
    </rPh>
    <rPh sb="4" eb="7">
      <t>ショウヒゼイ</t>
    </rPh>
    <phoneticPr fontId="2"/>
  </si>
  <si>
    <t>自動車取得税交付金</t>
    <rPh sb="0" eb="3">
      <t>ジドウシャ</t>
    </rPh>
    <rPh sb="3" eb="5">
      <t>シュトク</t>
    </rPh>
    <rPh sb="5" eb="6">
      <t>ゼイ</t>
    </rPh>
    <rPh sb="6" eb="9">
      <t>コウフキン</t>
    </rPh>
    <phoneticPr fontId="2"/>
  </si>
  <si>
    <t>自動車税
環境性能割交付金</t>
    <phoneticPr fontId="2"/>
  </si>
  <si>
    <t>法人事業税交付金</t>
    <rPh sb="0" eb="2">
      <t>ホウジン</t>
    </rPh>
    <rPh sb="2" eb="5">
      <t>ジギョウゼイ</t>
    </rPh>
    <rPh sb="5" eb="8">
      <t>コウフキン</t>
    </rPh>
    <phoneticPr fontId="2"/>
  </si>
  <si>
    <t>地方特例交付金</t>
    <rPh sb="0" eb="2">
      <t>チホウ</t>
    </rPh>
    <rPh sb="2" eb="4">
      <t>トクレイ</t>
    </rPh>
    <rPh sb="4" eb="7">
      <t>コウフキン</t>
    </rPh>
    <phoneticPr fontId="2"/>
  </si>
  <si>
    <t>地方交付税</t>
    <rPh sb="0" eb="2">
      <t>チホウ</t>
    </rPh>
    <rPh sb="2" eb="5">
      <t>コウフゼイ</t>
    </rPh>
    <phoneticPr fontId="2"/>
  </si>
  <si>
    <t>地方交付税内訳</t>
    <rPh sb="0" eb="2">
      <t>チホウ</t>
    </rPh>
    <rPh sb="2" eb="5">
      <t>コウフゼイ</t>
    </rPh>
    <rPh sb="5" eb="7">
      <t>ウチワケ</t>
    </rPh>
    <phoneticPr fontId="2"/>
  </si>
  <si>
    <t>交通安全対策交付金</t>
    <rPh sb="0" eb="2">
      <t>コウツウ</t>
    </rPh>
    <rPh sb="2" eb="4">
      <t>アンゼン</t>
    </rPh>
    <rPh sb="4" eb="6">
      <t>タイサク</t>
    </rPh>
    <rPh sb="6" eb="9">
      <t>コウフキン</t>
    </rPh>
    <phoneticPr fontId="2"/>
  </si>
  <si>
    <t>分担金・負担金</t>
    <rPh sb="0" eb="3">
      <t>ブンタンキン</t>
    </rPh>
    <rPh sb="4" eb="7">
      <t>フタンキン</t>
    </rPh>
    <phoneticPr fontId="2"/>
  </si>
  <si>
    <t>使用料</t>
    <rPh sb="0" eb="3">
      <t>シヨウリョウ</t>
    </rPh>
    <phoneticPr fontId="2"/>
  </si>
  <si>
    <t>手数料</t>
    <rPh sb="0" eb="3">
      <t>テスウリョウ</t>
    </rPh>
    <phoneticPr fontId="2"/>
  </si>
  <si>
    <t>国庫支出金</t>
    <rPh sb="0" eb="2">
      <t>コッコ</t>
    </rPh>
    <rPh sb="2" eb="5">
      <t>シシュツキン</t>
    </rPh>
    <phoneticPr fontId="2"/>
  </si>
  <si>
    <t>国有提供施設等所在</t>
    <rPh sb="0" eb="2">
      <t>コクユウ</t>
    </rPh>
    <rPh sb="2" eb="4">
      <t>テイキョウ</t>
    </rPh>
    <rPh sb="4" eb="6">
      <t>シセツ</t>
    </rPh>
    <rPh sb="6" eb="7">
      <t>トウ</t>
    </rPh>
    <rPh sb="7" eb="9">
      <t>ショザイ</t>
    </rPh>
    <phoneticPr fontId="2"/>
  </si>
  <si>
    <t>都道府県支出金</t>
    <rPh sb="0" eb="4">
      <t>トドウフケン</t>
    </rPh>
    <rPh sb="4" eb="7">
      <t>シシュツキン</t>
    </rPh>
    <phoneticPr fontId="2"/>
  </si>
  <si>
    <t>財産収入</t>
    <rPh sb="0" eb="2">
      <t>ザイサン</t>
    </rPh>
    <rPh sb="2" eb="4">
      <t>シュウニュウ</t>
    </rPh>
    <phoneticPr fontId="2"/>
  </si>
  <si>
    <t>寄附金</t>
    <rPh sb="0" eb="3">
      <t>キフキン</t>
    </rPh>
    <phoneticPr fontId="2"/>
  </si>
  <si>
    <t>繰入金</t>
    <rPh sb="0" eb="2">
      <t>クリイレ</t>
    </rPh>
    <rPh sb="2" eb="3">
      <t>キン</t>
    </rPh>
    <phoneticPr fontId="2"/>
  </si>
  <si>
    <t>繰越金</t>
    <rPh sb="0" eb="2">
      <t>クリコシ</t>
    </rPh>
    <rPh sb="2" eb="3">
      <t>キン</t>
    </rPh>
    <phoneticPr fontId="2"/>
  </si>
  <si>
    <t>諸収入</t>
    <rPh sb="0" eb="1">
      <t>ショ</t>
    </rPh>
    <rPh sb="1" eb="3">
      <t>シュウニュウ</t>
    </rPh>
    <phoneticPr fontId="2"/>
  </si>
  <si>
    <t>地方債</t>
    <rPh sb="0" eb="3">
      <t>チホウサイ</t>
    </rPh>
    <phoneticPr fontId="2"/>
  </si>
  <si>
    <t>歳入合計</t>
    <rPh sb="0" eb="2">
      <t>サイニュウ</t>
    </rPh>
    <rPh sb="2" eb="4">
      <t>ゴウケイ</t>
    </rPh>
    <phoneticPr fontId="2"/>
  </si>
  <si>
    <t>交付金</t>
    <rPh sb="0" eb="3">
      <t>コウフキン</t>
    </rPh>
    <phoneticPr fontId="2"/>
  </si>
  <si>
    <t>市町村助成交付金</t>
    <rPh sb="0" eb="3">
      <t>シチョウソン</t>
    </rPh>
    <rPh sb="3" eb="5">
      <t>ジョセイ</t>
    </rPh>
    <rPh sb="5" eb="8">
      <t>コウフキン</t>
    </rPh>
    <phoneticPr fontId="2"/>
  </si>
  <si>
    <t>構成比</t>
    <rPh sb="0" eb="2">
      <t>コウセイ</t>
    </rPh>
    <rPh sb="2" eb="3">
      <t>ヒ</t>
    </rPh>
    <phoneticPr fontId="2"/>
  </si>
  <si>
    <t>特別交付税</t>
    <rPh sb="0" eb="2">
      <t>トクベツ</t>
    </rPh>
    <rPh sb="2" eb="5">
      <t>コウフゼイ</t>
    </rPh>
    <phoneticPr fontId="2"/>
  </si>
  <si>
    <t>震災復興
特別交付税</t>
    <rPh sb="0" eb="2">
      <t>シンサイ</t>
    </rPh>
    <rPh sb="2" eb="4">
      <t>フッコウ</t>
    </rPh>
    <rPh sb="5" eb="7">
      <t>トクベツ</t>
    </rPh>
    <rPh sb="7" eb="10">
      <t>コウフゼイ</t>
    </rPh>
    <phoneticPr fontId="2"/>
  </si>
  <si>
    <t>議会費</t>
    <rPh sb="0" eb="2">
      <t>ギカイ</t>
    </rPh>
    <rPh sb="2" eb="3">
      <t>ヒ</t>
    </rPh>
    <phoneticPr fontId="2"/>
  </si>
  <si>
    <t>総務費</t>
    <rPh sb="0" eb="3">
      <t>ソウムヒ</t>
    </rPh>
    <phoneticPr fontId="2"/>
  </si>
  <si>
    <t>民生費</t>
    <rPh sb="0" eb="2">
      <t>ミンセイ</t>
    </rPh>
    <rPh sb="2" eb="3">
      <t>ヒ</t>
    </rPh>
    <phoneticPr fontId="2"/>
  </si>
  <si>
    <t>衛生費</t>
    <rPh sb="0" eb="3">
      <t>エイセイヒ</t>
    </rPh>
    <phoneticPr fontId="2"/>
  </si>
  <si>
    <t>労働費</t>
    <rPh sb="0" eb="3">
      <t>ロウドウヒ</t>
    </rPh>
    <phoneticPr fontId="2"/>
  </si>
  <si>
    <t>農林水産業費</t>
    <rPh sb="0" eb="2">
      <t>ノウリン</t>
    </rPh>
    <rPh sb="2" eb="4">
      <t>スイサン</t>
    </rPh>
    <rPh sb="4" eb="5">
      <t>ギョウ</t>
    </rPh>
    <rPh sb="5" eb="6">
      <t>ヒ</t>
    </rPh>
    <phoneticPr fontId="2"/>
  </si>
  <si>
    <t>商工費</t>
    <rPh sb="0" eb="2">
      <t>ショウコウ</t>
    </rPh>
    <rPh sb="2" eb="3">
      <t>ヒ</t>
    </rPh>
    <phoneticPr fontId="2"/>
  </si>
  <si>
    <t>土木費</t>
    <rPh sb="0" eb="2">
      <t>ドボク</t>
    </rPh>
    <rPh sb="2" eb="3">
      <t>ヒ</t>
    </rPh>
    <phoneticPr fontId="2"/>
  </si>
  <si>
    <t>消防費</t>
    <rPh sb="0" eb="2">
      <t>ショウボウ</t>
    </rPh>
    <rPh sb="2" eb="3">
      <t>ヒ</t>
    </rPh>
    <phoneticPr fontId="2"/>
  </si>
  <si>
    <t>教育費</t>
    <rPh sb="0" eb="3">
      <t>キョウイクヒ</t>
    </rPh>
    <phoneticPr fontId="2"/>
  </si>
  <si>
    <t>災害復旧費</t>
    <rPh sb="0" eb="2">
      <t>サイガイ</t>
    </rPh>
    <rPh sb="2" eb="4">
      <t>フッキュウ</t>
    </rPh>
    <rPh sb="4" eb="5">
      <t>ヒ</t>
    </rPh>
    <phoneticPr fontId="2"/>
  </si>
  <si>
    <t>公債費</t>
    <rPh sb="0" eb="3">
      <t>コウサイヒ</t>
    </rPh>
    <phoneticPr fontId="2"/>
  </si>
  <si>
    <t>諸支出金</t>
    <rPh sb="0" eb="1">
      <t>ショ</t>
    </rPh>
    <rPh sb="1" eb="4">
      <t>シシュツキン</t>
    </rPh>
    <phoneticPr fontId="2"/>
  </si>
  <si>
    <t>前年度繰上充用金</t>
    <rPh sb="0" eb="3">
      <t>ゼンネンド</t>
    </rPh>
    <rPh sb="3" eb="5">
      <t>クリア</t>
    </rPh>
    <rPh sb="5" eb="7">
      <t>ジュウヨウ</t>
    </rPh>
    <rPh sb="7" eb="8">
      <t>キン</t>
    </rPh>
    <phoneticPr fontId="2"/>
  </si>
  <si>
    <t>歳出合計</t>
    <rPh sb="0" eb="2">
      <t>サイシュツ</t>
    </rPh>
    <rPh sb="2" eb="4">
      <t>ゴウケイ</t>
    </rPh>
    <phoneticPr fontId="2"/>
  </si>
  <si>
    <t>市民税</t>
    <rPh sb="0" eb="1">
      <t>シ</t>
    </rPh>
    <rPh sb="1" eb="2">
      <t>ミン</t>
    </rPh>
    <rPh sb="2" eb="3">
      <t>ゼイ</t>
    </rPh>
    <phoneticPr fontId="2"/>
  </si>
  <si>
    <t>固定資産税</t>
    <rPh sb="0" eb="2">
      <t>コテイ</t>
    </rPh>
    <rPh sb="2" eb="5">
      <t>シサンゼイ</t>
    </rPh>
    <phoneticPr fontId="2"/>
  </si>
  <si>
    <t>軽自動車税</t>
    <rPh sb="0" eb="4">
      <t>ケイジドウシャ</t>
    </rPh>
    <rPh sb="4" eb="5">
      <t>ゼイ</t>
    </rPh>
    <phoneticPr fontId="2"/>
  </si>
  <si>
    <t>市たばこ税</t>
    <rPh sb="0" eb="1">
      <t>シ</t>
    </rPh>
    <rPh sb="4" eb="5">
      <t>ゼイ</t>
    </rPh>
    <phoneticPr fontId="2"/>
  </si>
  <si>
    <t>法定外普通税</t>
    <rPh sb="0" eb="2">
      <t>ホウテイ</t>
    </rPh>
    <rPh sb="2" eb="3">
      <t>ガイ</t>
    </rPh>
    <rPh sb="3" eb="5">
      <t>フツウ</t>
    </rPh>
    <rPh sb="5" eb="6">
      <t>ゼイ</t>
    </rPh>
    <phoneticPr fontId="2"/>
  </si>
  <si>
    <t>特別土地保有税</t>
    <rPh sb="0" eb="2">
      <t>トクベツ</t>
    </rPh>
    <rPh sb="2" eb="4">
      <t>トチ</t>
    </rPh>
    <rPh sb="4" eb="7">
      <t>ホユウゼイ</t>
    </rPh>
    <phoneticPr fontId="2"/>
  </si>
  <si>
    <t>旧法による税</t>
    <rPh sb="0" eb="2">
      <t>キュウホウ</t>
    </rPh>
    <rPh sb="5" eb="6">
      <t>ゼイ</t>
    </rPh>
    <phoneticPr fontId="2"/>
  </si>
  <si>
    <t>鉱産税</t>
    <rPh sb="0" eb="1">
      <t>コウ</t>
    </rPh>
    <rPh sb="1" eb="2">
      <t>サン</t>
    </rPh>
    <rPh sb="2" eb="3">
      <t>ゼイ</t>
    </rPh>
    <phoneticPr fontId="2"/>
  </si>
  <si>
    <t>目的税</t>
    <rPh sb="0" eb="1">
      <t>メ</t>
    </rPh>
    <rPh sb="1" eb="2">
      <t>マト</t>
    </rPh>
    <rPh sb="2" eb="3">
      <t>ゼイ</t>
    </rPh>
    <phoneticPr fontId="2"/>
  </si>
  <si>
    <t>市税合計</t>
    <rPh sb="0" eb="1">
      <t>シ</t>
    </rPh>
    <rPh sb="1" eb="2">
      <t>ゼイ</t>
    </rPh>
    <rPh sb="2" eb="3">
      <t>ゴウ</t>
    </rPh>
    <rPh sb="3" eb="4">
      <t>ケイ</t>
    </rPh>
    <phoneticPr fontId="2"/>
  </si>
  <si>
    <t>個人分</t>
    <rPh sb="0" eb="1">
      <t>コ</t>
    </rPh>
    <rPh sb="1" eb="2">
      <t>ジン</t>
    </rPh>
    <rPh sb="2" eb="3">
      <t>ブン</t>
    </rPh>
    <phoneticPr fontId="2"/>
  </si>
  <si>
    <t>法人分</t>
    <rPh sb="0" eb="1">
      <t>ホウ</t>
    </rPh>
    <rPh sb="1" eb="2">
      <t>ジン</t>
    </rPh>
    <rPh sb="2" eb="3">
      <t>ブン</t>
    </rPh>
    <phoneticPr fontId="2"/>
  </si>
  <si>
    <t>種別割</t>
    <phoneticPr fontId="2"/>
  </si>
  <si>
    <t>環境性能割</t>
    <rPh sb="4" eb="5">
      <t>ワリ</t>
    </rPh>
    <phoneticPr fontId="2"/>
  </si>
  <si>
    <t>うち、都市計画税</t>
    <rPh sb="3" eb="5">
      <t>トシ</t>
    </rPh>
    <rPh sb="5" eb="7">
      <t>ケイカク</t>
    </rPh>
    <rPh sb="7" eb="8">
      <t>ゼイ</t>
    </rPh>
    <phoneticPr fontId="2"/>
  </si>
  <si>
    <t>うち、事業所税</t>
    <rPh sb="3" eb="6">
      <t>ジギョウショ</t>
    </rPh>
    <rPh sb="6" eb="7">
      <t>ゼイ</t>
    </rPh>
    <phoneticPr fontId="2"/>
  </si>
  <si>
    <t>一宮市</t>
    <rPh sb="0" eb="3">
      <t>イチノミヤシ</t>
    </rPh>
    <phoneticPr fontId="2"/>
  </si>
  <si>
    <t>市税合計</t>
    <rPh sb="0" eb="2">
      <t>シゼイ</t>
    </rPh>
    <rPh sb="2" eb="4">
      <t>ゴウケイ</t>
    </rPh>
    <phoneticPr fontId="2"/>
  </si>
  <si>
    <t>現年
課税分</t>
    <rPh sb="0" eb="1">
      <t>ゲン</t>
    </rPh>
    <rPh sb="1" eb="2">
      <t>ネン</t>
    </rPh>
    <phoneticPr fontId="2"/>
  </si>
  <si>
    <t>滞納
繰越分</t>
    <rPh sb="0" eb="2">
      <t>タイノウ</t>
    </rPh>
    <phoneticPr fontId="2"/>
  </si>
  <si>
    <t>合計</t>
    <phoneticPr fontId="2"/>
  </si>
  <si>
    <t>合計</t>
  </si>
  <si>
    <t>　１　中核市における市町村合併の変遷</t>
    <rPh sb="3" eb="6">
      <t>チュウカクシ</t>
    </rPh>
    <rPh sb="10" eb="13">
      <t>シチョウソン</t>
    </rPh>
    <rPh sb="13" eb="15">
      <t>ガッペイ</t>
    </rPh>
    <rPh sb="16" eb="18">
      <t>ヘンセン</t>
    </rPh>
    <phoneticPr fontId="2"/>
  </si>
  <si>
    <t>施行年月日</t>
  </si>
  <si>
    <t>市　　名</t>
  </si>
  <si>
    <t>合併構成団体名</t>
    <rPh sb="2" eb="4">
      <t>コウセイ</t>
    </rPh>
    <rPh sb="4" eb="6">
      <t>ダンタイ</t>
    </rPh>
    <phoneticPr fontId="2"/>
  </si>
  <si>
    <t>形態</t>
  </si>
  <si>
    <t>福山市、内海町、新市町</t>
  </si>
  <si>
    <t>編入</t>
  </si>
  <si>
    <t>呉市、下蒲刈町</t>
    <rPh sb="0" eb="2">
      <t>クレシ</t>
    </rPh>
    <rPh sb="3" eb="7">
      <t>シモカマガリチョウ</t>
    </rPh>
    <phoneticPr fontId="2"/>
  </si>
  <si>
    <t>編入</t>
    <phoneticPr fontId="2"/>
  </si>
  <si>
    <t>呉市、川尻町</t>
    <rPh sb="0" eb="2">
      <t>クレシ</t>
    </rPh>
    <rPh sb="3" eb="5">
      <t>カワジリ</t>
    </rPh>
    <rPh sb="5" eb="6">
      <t>マチ</t>
    </rPh>
    <phoneticPr fontId="2"/>
  </si>
  <si>
    <t>鳥取市</t>
    <rPh sb="0" eb="2">
      <t>トットリ</t>
    </rPh>
    <phoneticPr fontId="2"/>
  </si>
  <si>
    <t>鳥取市、国府町、福部村、河原町、用瀬町、佐治村、気高町、鹿野町、青谷町</t>
    <rPh sb="0" eb="3">
      <t>トットリシ</t>
    </rPh>
    <phoneticPr fontId="2"/>
  </si>
  <si>
    <t>鹿児島市、吉田町、桜島町、喜入町、松元町、郡山町</t>
  </si>
  <si>
    <t>函館市、戸井町、恵山町、椴法華村、南茅部町</t>
  </si>
  <si>
    <t>前橋市</t>
    <rPh sb="0" eb="3">
      <t>マエバシシ</t>
    </rPh>
    <phoneticPr fontId="2"/>
  </si>
  <si>
    <t>前橋市、大胡町、宮城村、粕川村</t>
    <rPh sb="0" eb="3">
      <t>マエバシシ</t>
    </rPh>
    <rPh sb="4" eb="5">
      <t>オオ</t>
    </rPh>
    <rPh sb="5" eb="7">
      <t>エビスマチ</t>
    </rPh>
    <rPh sb="8" eb="11">
      <t>ミヤギムラ</t>
    </rPh>
    <rPh sb="12" eb="14">
      <t>カスカワ</t>
    </rPh>
    <rPh sb="14" eb="15">
      <t>ムラ</t>
    </rPh>
    <phoneticPr fontId="2"/>
  </si>
  <si>
    <t>長野市、豊野町、戸隠村、鬼無里村、大岡村</t>
    <rPh sb="17" eb="20">
      <t>オオオカムラ</t>
    </rPh>
    <phoneticPr fontId="2"/>
  </si>
  <si>
    <t>松山市、北条市、中島町</t>
  </si>
  <si>
    <t>高知市、鏡村、土佐山村</t>
  </si>
  <si>
    <t>大分市、野津原町、佐賀関町</t>
  </si>
  <si>
    <t>長崎市、香焼町、伊王島町、高島町、野母崎町、三和町、外海町</t>
  </si>
  <si>
    <t>秋田市、河辺町、雄和町</t>
  </si>
  <si>
    <t>水戸市、内原町</t>
    <rPh sb="0" eb="3">
      <t>ミトシ</t>
    </rPh>
    <phoneticPr fontId="2"/>
  </si>
  <si>
    <t>福山市、沼隈町</t>
  </si>
  <si>
    <t>久留米市、田主丸町、北野町、城島町、三潴町</t>
  </si>
  <si>
    <t>下関市、菊川町、豊田町、豊浦町、豊北町</t>
  </si>
  <si>
    <t>新設</t>
  </si>
  <si>
    <t>呉市、音戸町、倉橋町、蒲刈町、安浦町、豊浜町、豊町</t>
    <phoneticPr fontId="2"/>
  </si>
  <si>
    <t>柏市、沼南町</t>
  </si>
  <si>
    <t>八戸市</t>
    <rPh sb="0" eb="3">
      <t>ハチノヘシ</t>
    </rPh>
    <phoneticPr fontId="2"/>
  </si>
  <si>
    <t>八戸市、南郷村</t>
    <rPh sb="0" eb="3">
      <t>ハチノヘシ</t>
    </rPh>
    <rPh sb="4" eb="6">
      <t>ナンゴウ</t>
    </rPh>
    <rPh sb="6" eb="7">
      <t>ムラ</t>
    </rPh>
    <phoneticPr fontId="2"/>
  </si>
  <si>
    <t>松江市</t>
    <rPh sb="0" eb="2">
      <t>マツエ</t>
    </rPh>
    <rPh sb="2" eb="3">
      <t>シ</t>
    </rPh>
    <phoneticPr fontId="2"/>
  </si>
  <si>
    <t>松江市、鹿島町、島根町、美保関町、八雲村、玉湯町、宍道町、八束町</t>
    <rPh sb="0" eb="3">
      <t>マツエシ</t>
    </rPh>
    <rPh sb="4" eb="7">
      <t>カシマチョウ</t>
    </rPh>
    <rPh sb="8" eb="11">
      <t>シマネチョウ</t>
    </rPh>
    <rPh sb="12" eb="16">
      <t>ミホノセキチョウ</t>
    </rPh>
    <rPh sb="17" eb="20">
      <t>ヤクモムラ</t>
    </rPh>
    <rPh sb="21" eb="24">
      <t>タマユチョウ</t>
    </rPh>
    <rPh sb="25" eb="28">
      <t>シンジチョウ</t>
    </rPh>
    <rPh sb="29" eb="31">
      <t>ヤツカ</t>
    </rPh>
    <rPh sb="31" eb="32">
      <t>チョウ</t>
    </rPh>
    <phoneticPr fontId="2"/>
  </si>
  <si>
    <t>新設</t>
    <phoneticPr fontId="2"/>
  </si>
  <si>
    <t>青森市、浪岡町</t>
  </si>
  <si>
    <t>富山市、大沢野町、大山町、八尾町、婦中町、山田村、細入村</t>
  </si>
  <si>
    <t>四賀村、安曇村、奈川村、梓川村</t>
    <phoneticPr fontId="2"/>
  </si>
  <si>
    <t>一宮市</t>
    <rPh sb="0" eb="2">
      <t>イチノミヤ</t>
    </rPh>
    <rPh sb="2" eb="3">
      <t>シ</t>
    </rPh>
    <phoneticPr fontId="2"/>
  </si>
  <si>
    <t>尾西市、木曽川町</t>
    <rPh sb="4" eb="7">
      <t>キソガワ</t>
    </rPh>
    <rPh sb="7" eb="8">
      <t>マチ</t>
    </rPh>
    <phoneticPr fontId="2"/>
  </si>
  <si>
    <t>豊田市、藤岡町、小原村、足助町、下山村、旭町、稲武町</t>
  </si>
  <si>
    <t>奈良市、月ヶ瀬村、都祁村</t>
  </si>
  <si>
    <t>吉井町、世知原町</t>
    <rPh sb="0" eb="3">
      <t>ヨシイチョウ</t>
    </rPh>
    <rPh sb="4" eb="7">
      <t>セチバル</t>
    </rPh>
    <rPh sb="7" eb="8">
      <t>マチ</t>
    </rPh>
    <phoneticPr fontId="2"/>
  </si>
  <si>
    <t>倉敷市、船穂町、真備町</t>
  </si>
  <si>
    <t>高松市、塩江町</t>
  </si>
  <si>
    <t>岡崎市、額田町</t>
  </si>
  <si>
    <t>岐阜市、柳津町</t>
  </si>
  <si>
    <t>宮崎市、佐土原町、田野町、高岡町</t>
  </si>
  <si>
    <t>長崎市、琴海町</t>
  </si>
  <si>
    <t>高松市、牟礼町、庵治町、香川町、香南町、国分寺町</t>
    <rPh sb="4" eb="7">
      <t>ムレチョウ</t>
    </rPh>
    <phoneticPr fontId="2"/>
  </si>
  <si>
    <t>盛岡市</t>
    <rPh sb="0" eb="3">
      <t>モリオカシ</t>
    </rPh>
    <phoneticPr fontId="2"/>
  </si>
  <si>
    <t>盛岡市、玉山村</t>
    <rPh sb="0" eb="3">
      <t>モリオカシ</t>
    </rPh>
    <rPh sb="4" eb="7">
      <t>タマヤマムラ</t>
    </rPh>
    <phoneticPr fontId="2"/>
  </si>
  <si>
    <t>高崎市</t>
    <rPh sb="0" eb="3">
      <t>タカサキシ</t>
    </rPh>
    <phoneticPr fontId="2"/>
  </si>
  <si>
    <t>高崎市、倉渕村、箕郷町、群馬町、新町</t>
  </si>
  <si>
    <t>福井市、美山町、越廼村、清水町</t>
    <phoneticPr fontId="2"/>
  </si>
  <si>
    <t>甲府市、中道町、上九一色村北部</t>
    <phoneticPr fontId="2"/>
  </si>
  <si>
    <t>福山市</t>
    <rPh sb="0" eb="3">
      <t>フクヤマシ</t>
    </rPh>
    <phoneticPr fontId="2"/>
  </si>
  <si>
    <t>福山市、神辺町</t>
    <rPh sb="0" eb="3">
      <t>フクヤマシ</t>
    </rPh>
    <rPh sb="4" eb="5">
      <t>カミ</t>
    </rPh>
    <rPh sb="5" eb="6">
      <t>ベ</t>
    </rPh>
    <rPh sb="6" eb="7">
      <t>チョウ</t>
    </rPh>
    <phoneticPr fontId="2"/>
  </si>
  <si>
    <t>大津市、志賀町</t>
  </si>
  <si>
    <t>姫路市</t>
    <rPh sb="0" eb="3">
      <t>ヒメジシ</t>
    </rPh>
    <phoneticPr fontId="2"/>
  </si>
  <si>
    <t>姫路市、家島町、夢前町、香寺町、安富町</t>
    <rPh sb="0" eb="3">
      <t>ヒメジシ</t>
    </rPh>
    <rPh sb="12" eb="15">
      <t>コウデラチョウ</t>
    </rPh>
    <rPh sb="16" eb="19">
      <t>ヤスドミチョウ</t>
    </rPh>
    <phoneticPr fontId="2"/>
  </si>
  <si>
    <t>小佐々町、宇久町</t>
    <rPh sb="0" eb="4">
      <t>コサザチョウ</t>
    </rPh>
    <rPh sb="5" eb="8">
      <t>ウクマチ</t>
    </rPh>
    <phoneticPr fontId="2"/>
  </si>
  <si>
    <t>高崎市、榛名町</t>
    <rPh sb="0" eb="3">
      <t>タカサキシ</t>
    </rPh>
    <rPh sb="4" eb="6">
      <t>ハルナ</t>
    </rPh>
    <rPh sb="6" eb="7">
      <t>チョウ</t>
    </rPh>
    <phoneticPr fontId="2"/>
  </si>
  <si>
    <t>宇都宮市</t>
    <rPh sb="0" eb="4">
      <t>ウツノミヤシ</t>
    </rPh>
    <phoneticPr fontId="2"/>
  </si>
  <si>
    <t>宇都宮市、上河内町、河内町</t>
    <rPh sb="0" eb="4">
      <t>ウツノミヤシ</t>
    </rPh>
    <rPh sb="5" eb="6">
      <t>カミ</t>
    </rPh>
    <rPh sb="6" eb="8">
      <t>カワチ</t>
    </rPh>
    <rPh sb="8" eb="9">
      <t>チョウ</t>
    </rPh>
    <rPh sb="10" eb="13">
      <t>カワチチョウ</t>
    </rPh>
    <phoneticPr fontId="2"/>
  </si>
  <si>
    <t>高知市</t>
    <rPh sb="0" eb="3">
      <t>コウチシ</t>
    </rPh>
    <phoneticPr fontId="2"/>
  </si>
  <si>
    <t>高知市、春野町</t>
    <rPh sb="0" eb="3">
      <t>コウチシ</t>
    </rPh>
    <rPh sb="4" eb="7">
      <t>ハルノチョウ</t>
    </rPh>
    <phoneticPr fontId="2"/>
  </si>
  <si>
    <t>福島市、飯野町</t>
    <phoneticPr fontId="2"/>
  </si>
  <si>
    <t>前橋市、富士見村</t>
    <phoneticPr fontId="2"/>
  </si>
  <si>
    <t>高崎市、吉井町</t>
    <phoneticPr fontId="2"/>
  </si>
  <si>
    <t>長野市</t>
    <rPh sb="0" eb="3">
      <t>ナガノシ</t>
    </rPh>
    <phoneticPr fontId="2"/>
  </si>
  <si>
    <t>長野市、信州新町、中条村</t>
    <rPh sb="0" eb="3">
      <t>ナガノシ</t>
    </rPh>
    <rPh sb="4" eb="6">
      <t>シンシュウ</t>
    </rPh>
    <rPh sb="6" eb="8">
      <t>シンマチ</t>
    </rPh>
    <rPh sb="9" eb="12">
      <t>ナカジョウムラ</t>
    </rPh>
    <phoneticPr fontId="2"/>
  </si>
  <si>
    <t>宮崎市</t>
    <rPh sb="0" eb="3">
      <t>ミヤザキシ</t>
    </rPh>
    <phoneticPr fontId="2"/>
  </si>
  <si>
    <t>宮崎市、清武町</t>
    <rPh sb="0" eb="3">
      <t>ミヤザキシ</t>
    </rPh>
    <rPh sb="4" eb="5">
      <t>キヨ</t>
    </rPh>
    <rPh sb="5" eb="6">
      <t>タケ</t>
    </rPh>
    <rPh sb="6" eb="7">
      <t>チョウ</t>
    </rPh>
    <phoneticPr fontId="2"/>
  </si>
  <si>
    <t>波田町</t>
    <rPh sb="0" eb="2">
      <t>ハタ</t>
    </rPh>
    <rPh sb="2" eb="3">
      <t>マチ</t>
    </rPh>
    <phoneticPr fontId="2"/>
  </si>
  <si>
    <t>江迎町、鹿町町</t>
    <rPh sb="0" eb="2">
      <t>エムカエ</t>
    </rPh>
    <rPh sb="2" eb="3">
      <t>マチ</t>
    </rPh>
    <rPh sb="4" eb="6">
      <t>シカマチ</t>
    </rPh>
    <rPh sb="6" eb="7">
      <t>マチ</t>
    </rPh>
    <phoneticPr fontId="2"/>
  </si>
  <si>
    <t>松江市</t>
    <phoneticPr fontId="2"/>
  </si>
  <si>
    <t>松江市、東出雲町</t>
    <phoneticPr fontId="2"/>
  </si>
  <si>
    <t>川口市</t>
    <phoneticPr fontId="2"/>
  </si>
  <si>
    <t>川口市、鳩ケ谷市</t>
    <phoneticPr fontId="2"/>
  </si>
  <si>
    <t>　２　中核市移行の経緯</t>
    <rPh sb="3" eb="6">
      <t>チュウカクシ</t>
    </rPh>
    <rPh sb="6" eb="8">
      <t>イコウ</t>
    </rPh>
    <rPh sb="9" eb="11">
      <t>ケイイ</t>
    </rPh>
    <phoneticPr fontId="2"/>
  </si>
  <si>
    <t>施行年月日</t>
    <rPh sb="0" eb="2">
      <t>セコウ</t>
    </rPh>
    <rPh sb="2" eb="5">
      <t>ネンガッピ</t>
    </rPh>
    <phoneticPr fontId="2"/>
  </si>
  <si>
    <t>中核市数</t>
    <rPh sb="0" eb="3">
      <t>チュウカクシ</t>
    </rPh>
    <rPh sb="3" eb="4">
      <t>スウ</t>
    </rPh>
    <phoneticPr fontId="2"/>
  </si>
  <si>
    <t>備　　　　　考</t>
    <rPh sb="0" eb="1">
      <t>ビ</t>
    </rPh>
    <rPh sb="6" eb="7">
      <t>コウ</t>
    </rPh>
    <phoneticPr fontId="2"/>
  </si>
  <si>
    <t>宇都宮市、新潟市、富山市、金沢市、岐阜市、静岡市、浜松市、堺市、姫路市
岡山市、熊本市、鹿児島市（１２市移行）</t>
    <phoneticPr fontId="2"/>
  </si>
  <si>
    <t>秋田市、郡山市、和歌山市、長崎市、大分市（５市移行）</t>
  </si>
  <si>
    <t>豊田市、福山市、高知市、宮崎市（４市移行）</t>
  </si>
  <si>
    <t>いわき市、長野市、豊橋市、高松市（４市移行）</t>
  </si>
  <si>
    <t>旭川市、松山市（２市移行）</t>
    <rPh sb="0" eb="3">
      <t>アサヒカワシ</t>
    </rPh>
    <rPh sb="4" eb="7">
      <t>マツヤマシ</t>
    </rPh>
    <rPh sb="9" eb="10">
      <t>シ</t>
    </rPh>
    <rPh sb="10" eb="12">
      <t>イコウ</t>
    </rPh>
    <phoneticPr fontId="2"/>
  </si>
  <si>
    <t>横須賀市（１市移行）</t>
  </si>
  <si>
    <t>奈良市、倉敷市（２市移行）</t>
  </si>
  <si>
    <t>川越市、船橋市、相模原市、岡崎市、高槻市（5市移行※静岡市は再指定）</t>
  </si>
  <si>
    <t>東大阪市（1市移行※静岡市は指定都市へ移行　富山市は再指定）　　　　　　　　　　　　　　</t>
    <rPh sb="22" eb="25">
      <t>トヤマシ</t>
    </rPh>
    <rPh sb="26" eb="29">
      <t>サイシテイ</t>
    </rPh>
    <phoneticPr fontId="2"/>
  </si>
  <si>
    <t>函館市、下関市（２市移行）</t>
  </si>
  <si>
    <t>（堺市は指定都市へ移行）</t>
    <rPh sb="1" eb="3">
      <t>サカイシ</t>
    </rPh>
    <rPh sb="4" eb="6">
      <t>シテイ</t>
    </rPh>
    <rPh sb="6" eb="8">
      <t>トシ</t>
    </rPh>
    <rPh sb="9" eb="11">
      <t>イコウ</t>
    </rPh>
    <phoneticPr fontId="2"/>
  </si>
  <si>
    <t>青森市（１市移行）</t>
    <rPh sb="0" eb="3">
      <t>アオモリシ</t>
    </rPh>
    <rPh sb="5" eb="6">
      <t>シ</t>
    </rPh>
    <rPh sb="6" eb="8">
      <t>イコウ</t>
    </rPh>
    <phoneticPr fontId="2"/>
  </si>
  <si>
    <t>(新潟市・浜松市は指定都市へ移行）</t>
    <rPh sb="1" eb="4">
      <t>ニイガタシ</t>
    </rPh>
    <rPh sb="5" eb="8">
      <t>ハママツシ</t>
    </rPh>
    <rPh sb="9" eb="11">
      <t>シテイ</t>
    </rPh>
    <rPh sb="11" eb="13">
      <t>トシ</t>
    </rPh>
    <rPh sb="14" eb="16">
      <t>イコウ</t>
    </rPh>
    <phoneticPr fontId="2"/>
  </si>
  <si>
    <t>盛岡市、柏市、西宮市、久留米市（４市移行）</t>
    <rPh sb="0" eb="3">
      <t>モリオカシ</t>
    </rPh>
    <rPh sb="4" eb="5">
      <t>カシワ</t>
    </rPh>
    <rPh sb="5" eb="6">
      <t>シ</t>
    </rPh>
    <rPh sb="7" eb="10">
      <t>ニシノミヤシ</t>
    </rPh>
    <rPh sb="11" eb="15">
      <t>クルメシ</t>
    </rPh>
    <rPh sb="17" eb="18">
      <t>シ</t>
    </rPh>
    <rPh sb="18" eb="20">
      <t>イコウ</t>
    </rPh>
    <phoneticPr fontId="2"/>
  </si>
  <si>
    <t>前橋市、大津市、尼崎市（３市移行※岡山市は指定都市へ移行）</t>
    <rPh sb="0" eb="3">
      <t>マエバシシ</t>
    </rPh>
    <rPh sb="4" eb="7">
      <t>オオツシ</t>
    </rPh>
    <rPh sb="8" eb="11">
      <t>アマガサキシ</t>
    </rPh>
    <rPh sb="13" eb="16">
      <t>シイコウ</t>
    </rPh>
    <rPh sb="17" eb="20">
      <t>オカヤマシ</t>
    </rPh>
    <rPh sb="21" eb="23">
      <t>シテイ</t>
    </rPh>
    <rPh sb="23" eb="25">
      <t>トシ</t>
    </rPh>
    <rPh sb="26" eb="28">
      <t>イコウ</t>
    </rPh>
    <phoneticPr fontId="2"/>
  </si>
  <si>
    <t>(相模原市は指定都市へ移行)</t>
    <rPh sb="1" eb="5">
      <t>サガミハラシ</t>
    </rPh>
    <rPh sb="6" eb="8">
      <t>シテイ</t>
    </rPh>
    <rPh sb="8" eb="10">
      <t>トシ</t>
    </rPh>
    <rPh sb="11" eb="13">
      <t>イコウ</t>
    </rPh>
    <phoneticPr fontId="2"/>
  </si>
  <si>
    <t>高崎市（１市移行）</t>
    <rPh sb="0" eb="2">
      <t>タカサキ</t>
    </rPh>
    <rPh sb="2" eb="3">
      <t>シ</t>
    </rPh>
    <rPh sb="5" eb="6">
      <t>シ</t>
    </rPh>
    <rPh sb="6" eb="8">
      <t>イコウ</t>
    </rPh>
    <phoneticPr fontId="2"/>
  </si>
  <si>
    <t>豊中市（１市移行※熊本市は指定都市へ移行）</t>
    <rPh sb="0" eb="2">
      <t>トヨナカ</t>
    </rPh>
    <rPh sb="2" eb="3">
      <t>シ</t>
    </rPh>
    <rPh sb="5" eb="6">
      <t>シ</t>
    </rPh>
    <rPh sb="6" eb="8">
      <t>イコウ</t>
    </rPh>
    <rPh sb="9" eb="12">
      <t>クマモトシ</t>
    </rPh>
    <rPh sb="13" eb="15">
      <t>シテイ</t>
    </rPh>
    <rPh sb="15" eb="17">
      <t>トシ</t>
    </rPh>
    <rPh sb="18" eb="20">
      <t>イコウ</t>
    </rPh>
    <phoneticPr fontId="2"/>
  </si>
  <si>
    <t>那覇市（１市移行）</t>
    <rPh sb="0" eb="2">
      <t>ナハ</t>
    </rPh>
    <rPh sb="2" eb="3">
      <t>シ</t>
    </rPh>
    <rPh sb="3" eb="4">
      <t>トヨイチ</t>
    </rPh>
    <rPh sb="5" eb="6">
      <t>シ</t>
    </rPh>
    <rPh sb="6" eb="8">
      <t>イコウ</t>
    </rPh>
    <phoneticPr fontId="2"/>
  </si>
  <si>
    <t>枚方市（１市移行）</t>
    <rPh sb="0" eb="2">
      <t>ヒラカタ</t>
    </rPh>
    <rPh sb="2" eb="3">
      <t>シ</t>
    </rPh>
    <rPh sb="3" eb="4">
      <t>トヨイチ</t>
    </rPh>
    <rPh sb="5" eb="6">
      <t>シ</t>
    </rPh>
    <rPh sb="6" eb="8">
      <t>イコウ</t>
    </rPh>
    <phoneticPr fontId="2"/>
  </si>
  <si>
    <t>越谷市、八王子市（２市移行）</t>
    <rPh sb="0" eb="2">
      <t>コシガヤ</t>
    </rPh>
    <rPh sb="2" eb="3">
      <t>シ</t>
    </rPh>
    <rPh sb="4" eb="8">
      <t>ハチオウジシ</t>
    </rPh>
    <rPh sb="8" eb="9">
      <t>トヨイチ</t>
    </rPh>
    <rPh sb="10" eb="11">
      <t>シ</t>
    </rPh>
    <rPh sb="11" eb="13">
      <t>イコウ</t>
    </rPh>
    <phoneticPr fontId="2"/>
  </si>
  <si>
    <t>呉市、佐世保市（２市移行）</t>
    <rPh sb="0" eb="2">
      <t>クレシ</t>
    </rPh>
    <rPh sb="3" eb="7">
      <t>サセボシ</t>
    </rPh>
    <rPh sb="7" eb="8">
      <t>トヨイチ</t>
    </rPh>
    <rPh sb="9" eb="10">
      <t>シ</t>
    </rPh>
    <rPh sb="10" eb="12">
      <t>イコウ</t>
    </rPh>
    <phoneticPr fontId="2"/>
  </si>
  <si>
    <t>八戸市（１市移行）</t>
    <rPh sb="0" eb="2">
      <t>ハチノヘ</t>
    </rPh>
    <rPh sb="2" eb="3">
      <t>シ</t>
    </rPh>
    <rPh sb="3" eb="4">
      <t>トヨイチ</t>
    </rPh>
    <rPh sb="5" eb="6">
      <t>シ</t>
    </rPh>
    <rPh sb="6" eb="8">
      <t>イコウ</t>
    </rPh>
    <phoneticPr fontId="2"/>
  </si>
  <si>
    <t>福島市、川口市、八尾市、明石市、鳥取市、松江市（６市移行）</t>
    <rPh sb="0" eb="2">
      <t>フクシマ</t>
    </rPh>
    <rPh sb="2" eb="3">
      <t>シ</t>
    </rPh>
    <rPh sb="4" eb="6">
      <t>カワグチ</t>
    </rPh>
    <rPh sb="6" eb="7">
      <t>シ</t>
    </rPh>
    <rPh sb="8" eb="11">
      <t>ヤオシ</t>
    </rPh>
    <rPh sb="12" eb="15">
      <t>アカシシ</t>
    </rPh>
    <rPh sb="16" eb="19">
      <t>トットリシ</t>
    </rPh>
    <rPh sb="20" eb="23">
      <t>マツエシ</t>
    </rPh>
    <rPh sb="23" eb="24">
      <t>トヨイチ</t>
    </rPh>
    <rPh sb="25" eb="26">
      <t>シ</t>
    </rPh>
    <rPh sb="26" eb="28">
      <t>イコウ</t>
    </rPh>
    <phoneticPr fontId="2"/>
  </si>
  <si>
    <t>山形市、福井市、甲府市、寝屋川市（４市移行）</t>
    <rPh sb="0" eb="3">
      <t>ヤマガタシ</t>
    </rPh>
    <rPh sb="4" eb="7">
      <t>フクイシ</t>
    </rPh>
    <rPh sb="8" eb="11">
      <t>コウフシ</t>
    </rPh>
    <rPh sb="12" eb="15">
      <t>ネヤガワ</t>
    </rPh>
    <rPh sb="15" eb="16">
      <t>シ</t>
    </rPh>
    <rPh sb="16" eb="17">
      <t>トヨイチ</t>
    </rPh>
    <rPh sb="18" eb="19">
      <t>シ</t>
    </rPh>
    <rPh sb="19" eb="21">
      <t>イコウ</t>
    </rPh>
    <phoneticPr fontId="2"/>
  </si>
  <si>
    <t>水戸市、吹田市（２市移行）</t>
    <rPh sb="0" eb="2">
      <t>ミト</t>
    </rPh>
    <rPh sb="2" eb="3">
      <t>シ</t>
    </rPh>
    <rPh sb="4" eb="6">
      <t>スイタ</t>
    </rPh>
    <rPh sb="6" eb="7">
      <t>シ</t>
    </rPh>
    <rPh sb="7" eb="8">
      <t>トヨイチ</t>
    </rPh>
    <rPh sb="9" eb="10">
      <t>シ</t>
    </rPh>
    <rPh sb="10" eb="12">
      <t>イコウ</t>
    </rPh>
    <phoneticPr fontId="2"/>
  </si>
  <si>
    <t>松本市、一宮市（２市移行）</t>
    <rPh sb="0" eb="2">
      <t>マツモト</t>
    </rPh>
    <rPh sb="2" eb="3">
      <t>シ</t>
    </rPh>
    <rPh sb="4" eb="6">
      <t>イチノミヤ</t>
    </rPh>
    <rPh sb="6" eb="7">
      <t>シ</t>
    </rPh>
    <rPh sb="7" eb="8">
      <t>トヨイチ</t>
    </rPh>
    <rPh sb="9" eb="10">
      <t>シ</t>
    </rPh>
    <rPh sb="10" eb="12">
      <t>イコウ</t>
    </rPh>
    <phoneticPr fontId="2"/>
  </si>
  <si>
    <t>（令和7年度）</t>
    <rPh sb="1" eb="3">
      <t>レイワ</t>
    </rPh>
    <rPh sb="4" eb="6">
      <t>ネンド</t>
    </rPh>
    <rPh sb="5" eb="6">
      <t>ドヘイネンド</t>
    </rPh>
    <phoneticPr fontId="2"/>
  </si>
  <si>
    <t>・Ｎ年４月１日現在の数値を記入。ただし、学校数、在学者数、教職員数はＮ－１年度学校基本調査により記入
・教職員数は本務者のみ記入
・大学等については市立（市が設立する公立大学法人を含む）のみ記入
・図書館については市立のみ記入
・蔵書冊数については、電子資料を除く。
　※令和6年度より「市民１００人当たり蔵書冊数」から「市民１人当たり蔵書冊数」に変更
・総貸出冊数については、Ｎ－１年度中の数値（雑誌、視聴覚資料を含み、電子資料を除く。）
・電子資料数については、タイトル数を記入し、同一タイトルについてライセンスが複数ある場合は１と計上（未導入の場合は「－」を記入）
・電子資料数については、雑誌、視聴覚資料を含む。ただし、ＣＤ等の物理媒体により提供される資料を除く。
・博物館等は「博物館」（登録博物館）、「博物館相当施設」又は「博物館類似施設」に分類される全ての施設を計上対象とする。また、市立のものに限定せず、公立・私立施設全てを対象とする。
・公民館数については、社会教育法に基づく条例により設置されるものを記入</t>
    <rPh sb="10" eb="12">
      <t>スウチ</t>
    </rPh>
    <rPh sb="77" eb="78">
      <t>シ</t>
    </rPh>
    <rPh sb="115" eb="119">
      <t>ゾウショサツスウ</t>
    </rPh>
    <rPh sb="125" eb="129">
      <t>デンシシリョウ</t>
    </rPh>
    <rPh sb="130" eb="131">
      <t>ノゾ</t>
    </rPh>
    <rPh sb="136" eb="138">
      <t>レイワ</t>
    </rPh>
    <rPh sb="139" eb="141">
      <t>ネンド</t>
    </rPh>
    <rPh sb="174" eb="176">
      <t>ヘンコウ</t>
    </rPh>
    <rPh sb="199" eb="201">
      <t>ザッシ</t>
    </rPh>
    <rPh sb="208" eb="209">
      <t>フク</t>
    </rPh>
    <rPh sb="211" eb="215">
      <t>デンシシリョウ</t>
    </rPh>
    <rPh sb="216" eb="217">
      <t>ノゾ</t>
    </rPh>
    <rPh sb="222" eb="227">
      <t>デンシシリョウスウ</t>
    </rPh>
    <rPh sb="237" eb="238">
      <t>スウ</t>
    </rPh>
    <rPh sb="239" eb="241">
      <t>キニュウ</t>
    </rPh>
    <rPh sb="243" eb="245">
      <t>ドウイツ</t>
    </rPh>
    <rPh sb="259" eb="261">
      <t>フクスウ</t>
    </rPh>
    <rPh sb="263" eb="265">
      <t>バアイ</t>
    </rPh>
    <rPh sb="268" eb="270">
      <t>ケイジョウ</t>
    </rPh>
    <rPh sb="271" eb="274">
      <t>ミドウニュウ</t>
    </rPh>
    <rPh sb="275" eb="277">
      <t>バアイ</t>
    </rPh>
    <rPh sb="282" eb="284">
      <t>キニュウ</t>
    </rPh>
    <rPh sb="287" eb="292">
      <t>デンシシリョウスウ</t>
    </rPh>
    <rPh sb="298" eb="300">
      <t>ザッシ</t>
    </rPh>
    <rPh sb="301" eb="306">
      <t>シチョウカクシリョウ</t>
    </rPh>
    <rPh sb="307" eb="308">
      <t>フク</t>
    </rPh>
    <rPh sb="316" eb="317">
      <t>トウ</t>
    </rPh>
    <rPh sb="318" eb="322">
      <t>ブツリバイタイ</t>
    </rPh>
    <rPh sb="325" eb="327">
      <t>テイキョウ</t>
    </rPh>
    <rPh sb="330" eb="332">
      <t>シリョウ</t>
    </rPh>
    <rPh sb="333" eb="334">
      <t>ノゾ</t>
    </rPh>
    <phoneticPr fontId="2"/>
  </si>
  <si>
    <t>当該計画</t>
    <phoneticPr fontId="2"/>
  </si>
  <si>
    <t>策定日</t>
    <rPh sb="0" eb="3">
      <t>サクテイビ</t>
    </rPh>
    <phoneticPr fontId="2"/>
  </si>
  <si>
    <t>最終更新日</t>
    <rPh sb="0" eb="2">
      <t>サイシュウ</t>
    </rPh>
    <rPh sb="2" eb="4">
      <t>コウシン</t>
    </rPh>
    <rPh sb="4" eb="5">
      <t>ヒ</t>
    </rPh>
    <phoneticPr fontId="2"/>
  </si>
  <si>
    <t>・人口及び世帯数は、住民基本台帳によるＮ年３月３１日現在の数値を記入
・昼夜間人口比率は、令和２年国勢調査における昼間人口を夜間人口で除して得た数を記入
・人口密度は、Ｎ年３月３１日現在の住民基本台帳人口を行政区域面積で除した数を記入
・人口集中地区の数値は、令和２年国勢調査から記入
・姉妹・友好都市は、パートナーシティなど何らかの提携により交流している都市を含む
・その他はＮ年４月１日現在の数値を記入</t>
    <rPh sb="45" eb="47">
      <t>レイワ</t>
    </rPh>
    <rPh sb="126" eb="128">
      <t>スウチ</t>
    </rPh>
    <rPh sb="130" eb="132">
      <t>レイワ</t>
    </rPh>
    <rPh sb="144" eb="146">
      <t>シマイ</t>
    </rPh>
    <rPh sb="147" eb="151">
      <t>ユウコウトシ</t>
    </rPh>
    <rPh sb="167" eb="169">
      <t>テイケイ</t>
    </rPh>
    <rPh sb="172" eb="174">
      <t>コウリュウ</t>
    </rPh>
    <rPh sb="178" eb="180">
      <t>トシ</t>
    </rPh>
    <rPh sb="181" eb="182">
      <t>フク</t>
    </rPh>
    <rPh sb="198" eb="200">
      <t>スウチ</t>
    </rPh>
    <phoneticPr fontId="2"/>
  </si>
  <si>
    <t>・策定日は、計画の策定日を記入
・最終更新日は、計画を最後に更新した日を記入</t>
    <rPh sb="1" eb="4">
      <t>サクテイビ</t>
    </rPh>
    <rPh sb="6" eb="8">
      <t>ケイカク</t>
    </rPh>
    <rPh sb="9" eb="12">
      <t>サクテイビ</t>
    </rPh>
    <rPh sb="13" eb="15">
      <t>キニュウ</t>
    </rPh>
    <rPh sb="17" eb="22">
      <t>サイシュウコウシンビ</t>
    </rPh>
    <rPh sb="24" eb="26">
      <t>ケイカク</t>
    </rPh>
    <rPh sb="27" eb="29">
      <t>サイゴ</t>
    </rPh>
    <rPh sb="30" eb="32">
      <t>コウシン</t>
    </rPh>
    <rPh sb="34" eb="35">
      <t>ヒ</t>
    </rPh>
    <rPh sb="36" eb="38">
      <t>キニュウ</t>
    </rPh>
    <phoneticPr fontId="2"/>
  </si>
  <si>
    <t>3</t>
  </si>
  <si>
    <t>交付</t>
  </si>
  <si>
    <t>交付</t>
    <rPh sb="0" eb="2">
      <t>コウフ</t>
    </rPh>
    <phoneticPr fontId="109"/>
  </si>
  <si>
    <t>平成30年3月30日</t>
    <rPh sb="0" eb="2">
      <t>ヘイセイ</t>
    </rPh>
    <rPh sb="4" eb="5">
      <t>ネン</t>
    </rPh>
    <rPh sb="6" eb="7">
      <t>ガツ</t>
    </rPh>
    <rPh sb="9" eb="10">
      <t>ニチ</t>
    </rPh>
    <phoneticPr fontId="2"/>
  </si>
  <si>
    <t>令和7年3月24日</t>
    <rPh sb="0" eb="2">
      <t>レイワ</t>
    </rPh>
    <rPh sb="3" eb="4">
      <t>ネン</t>
    </rPh>
    <rPh sb="4" eb="5">
      <t>ヘイネン</t>
    </rPh>
    <rPh sb="5" eb="6">
      <t>ガツ</t>
    </rPh>
    <rPh sb="8" eb="9">
      <t>ニチ</t>
    </rPh>
    <phoneticPr fontId="2"/>
  </si>
  <si>
    <t>交付</t>
    <rPh sb="0" eb="2">
      <t>コウフ</t>
    </rPh>
    <phoneticPr fontId="2"/>
  </si>
  <si>
    <t>−</t>
    <phoneticPr fontId="2"/>
  </si>
  <si>
    <t>−</t>
  </si>
  <si>
    <t>－</t>
  </si>
  <si>
    <t>水戸市</t>
    <rPh sb="0" eb="3">
      <t>ミトシ</t>
    </rPh>
    <phoneticPr fontId="109"/>
  </si>
  <si>
    <t>0</t>
  </si>
  <si>
    <t>195.7</t>
  </si>
  <si>
    <t>127.0</t>
  </si>
  <si>
    <t>令和7年3月31日</t>
    <rPh sb="0" eb="2">
      <t>レイワ</t>
    </rPh>
    <rPh sb="3" eb="4">
      <t>ネン</t>
    </rPh>
    <rPh sb="5" eb="6">
      <t>ガツ</t>
    </rPh>
    <rPh sb="8" eb="9">
      <t>ニチ</t>
    </rPh>
    <phoneticPr fontId="2"/>
  </si>
  <si>
    <t>674</t>
  </si>
  <si>
    <t>平成29年3月30日</t>
    <rPh sb="0" eb="2">
      <t>ヘイセイ</t>
    </rPh>
    <rPh sb="4" eb="5">
      <t>ネン</t>
    </rPh>
    <rPh sb="6" eb="7">
      <t>ガツ</t>
    </rPh>
    <rPh sb="9" eb="10">
      <t>ニチ</t>
    </rPh>
    <phoneticPr fontId="2"/>
  </si>
  <si>
    <t>令和6年12月26日</t>
    <rPh sb="0" eb="2">
      <t>レイワ</t>
    </rPh>
    <rPh sb="3" eb="4">
      <t>ネン</t>
    </rPh>
    <rPh sb="6" eb="7">
      <t>ガツ</t>
    </rPh>
    <rPh sb="9" eb="10">
      <t>ニチ</t>
    </rPh>
    <phoneticPr fontId="2"/>
  </si>
  <si>
    <t>700.8</t>
  </si>
  <si>
    <t xml:space="preserve">- </t>
  </si>
  <si>
    <t>八王子市</t>
    <phoneticPr fontId="2"/>
  </si>
  <si>
    <t>...</t>
  </si>
  <si>
    <t>△ 2,465,066</t>
  </si>
  <si>
    <t>...</t>
    <phoneticPr fontId="2"/>
  </si>
  <si>
    <t>△ 2,473,554</t>
  </si>
  <si>
    <t>△0.4</t>
  </si>
  <si>
    <t>△0.7</t>
  </si>
  <si>
    <t>△2,130</t>
  </si>
  <si>
    <t>△328</t>
  </si>
  <si>
    <t>△ 1,381,656</t>
  </si>
  <si>
    <t>△ 4,758,885</t>
  </si>
  <si>
    <t>△0.8</t>
  </si>
  <si>
    <t>令和元年5月1日</t>
    <rPh sb="0" eb="2">
      <t>レイワ</t>
    </rPh>
    <rPh sb="2" eb="4">
      <t>ガンネン</t>
    </rPh>
    <rPh sb="5" eb="6">
      <t>ガツ</t>
    </rPh>
    <rPh sb="7" eb="8">
      <t>ヒ</t>
    </rPh>
    <phoneticPr fontId="2"/>
  </si>
  <si>
    <t>不交付</t>
    <rPh sb="0" eb="3">
      <t>フコウフ</t>
    </rPh>
    <phoneticPr fontId="2"/>
  </si>
  <si>
    <t>‐</t>
  </si>
  <si>
    <t xml:space="preserve"> -</t>
  </si>
  <si>
    <t>松江市</t>
    <rPh sb="0" eb="3">
      <t>マツエシ</t>
    </rPh>
    <phoneticPr fontId="15"/>
  </si>
  <si>
    <t>交付</t>
    <rPh sb="0" eb="2">
      <t>コウフ</t>
    </rPh>
    <phoneticPr fontId="66"/>
  </si>
  <si>
    <t>△ 0.5</t>
  </si>
  <si>
    <t>交付</t>
    <rPh sb="0" eb="2">
      <t>コウフ</t>
    </rPh>
    <phoneticPr fontId="15"/>
  </si>
  <si>
    <t>△ 186,883</t>
  </si>
  <si>
    <t>△ 2,539,951</t>
  </si>
  <si>
    <t>令和2年6月22日</t>
  </si>
  <si>
    <t>令和7年3月31日</t>
  </si>
  <si>
    <r>
      <t xml:space="preserve">人件費
比率
</t>
    </r>
    <r>
      <rPr>
        <sz val="11"/>
        <color theme="1"/>
        <rFont val="ＭＳ Ｐ明朝"/>
        <family val="1"/>
        <charset val="128"/>
      </rPr>
      <t>(構成比)</t>
    </r>
    <rPh sb="0" eb="3">
      <t>ジンケンヒ</t>
    </rPh>
    <rPh sb="4" eb="6">
      <t>ヒリツ</t>
    </rPh>
    <rPh sb="8" eb="11">
      <t>コウセイヒ</t>
    </rPh>
    <phoneticPr fontId="2"/>
  </si>
  <si>
    <t>市立以外（県立、私立等）</t>
    <rPh sb="0" eb="2">
      <t>シリツ</t>
    </rPh>
    <rPh sb="2" eb="4">
      <t>イガイ</t>
    </rPh>
    <rPh sb="5" eb="7">
      <t>ケンリツ</t>
    </rPh>
    <rPh sb="8" eb="10">
      <t>ワタクシリツ</t>
    </rPh>
    <rPh sb="10" eb="11">
      <t>ナド</t>
    </rPh>
    <phoneticPr fontId="2"/>
  </si>
  <si>
    <t>市立以外（県立、私立等）</t>
    <rPh sb="0" eb="2">
      <t>シリツ</t>
    </rPh>
    <rPh sb="2" eb="4">
      <t>イガイ</t>
    </rPh>
    <phoneticPr fontId="2"/>
  </si>
  <si>
    <t>市民１人
当たり蔵書冊数</t>
    <rPh sb="0" eb="2">
      <t>シミン</t>
    </rPh>
    <rPh sb="3" eb="4">
      <t>ニン</t>
    </rPh>
    <rPh sb="5" eb="6">
      <t>ア</t>
    </rPh>
    <rPh sb="8" eb="10">
      <t>ゾウショ</t>
    </rPh>
    <rPh sb="10" eb="11">
      <t>サツ</t>
    </rPh>
    <rPh sb="11" eb="12">
      <t>スウ</t>
    </rPh>
    <phoneticPr fontId="2"/>
  </si>
  <si>
    <t>（令和6年度）</t>
    <phoneticPr fontId="2"/>
  </si>
  <si>
    <t>工業（2024年経済構造実態調査（製造業事業所調査））</t>
    <rPh sb="0" eb="2">
      <t>コウギョウ</t>
    </rPh>
    <rPh sb="7" eb="8">
      <t>ネン</t>
    </rPh>
    <rPh sb="8" eb="10">
      <t>ケイザイ</t>
    </rPh>
    <rPh sb="10" eb="12">
      <t>コウゾウ</t>
    </rPh>
    <rPh sb="12" eb="14">
      <t>ジッタイ</t>
    </rPh>
    <rPh sb="14" eb="16">
      <t>チョウサ</t>
    </rPh>
    <rPh sb="17" eb="20">
      <t>セイゾウギョウ</t>
    </rPh>
    <rPh sb="20" eb="23">
      <t>ジギョウショ</t>
    </rPh>
    <rPh sb="23" eb="25">
      <t>チョウサ</t>
    </rPh>
    <phoneticPr fontId="2"/>
  </si>
  <si>
    <t>ごみの総排出量（処理量・令和5年度実績）</t>
    <rPh sb="3" eb="4">
      <t>ソウ</t>
    </rPh>
    <rPh sb="4" eb="6">
      <t>ハイシュツ</t>
    </rPh>
    <rPh sb="6" eb="7">
      <t>リョウ</t>
    </rPh>
    <rPh sb="8" eb="10">
      <t>ショリ</t>
    </rPh>
    <rPh sb="10" eb="11">
      <t>リョウ</t>
    </rPh>
    <rPh sb="12" eb="14">
      <t>レイワ</t>
    </rPh>
    <rPh sb="15" eb="17">
      <t>ネンド</t>
    </rPh>
    <rPh sb="17" eb="19">
      <t>ジッセキ</t>
    </rPh>
    <phoneticPr fontId="2"/>
  </si>
  <si>
    <t>令和2年3月31日</t>
    <rPh sb="0" eb="2">
      <t>レイワ</t>
    </rPh>
    <rPh sb="3" eb="4">
      <t>ネン</t>
    </rPh>
    <rPh sb="5" eb="6">
      <t>ガツ</t>
    </rPh>
    <rPh sb="8" eb="9">
      <t>ニチ</t>
    </rPh>
    <phoneticPr fontId="2"/>
  </si>
  <si>
    <t>-</t>
    <phoneticPr fontId="2"/>
  </si>
  <si>
    <r>
      <t>・　基準日は、</t>
    </r>
    <r>
      <rPr>
        <b/>
        <u/>
        <sz val="11"/>
        <rFont val="ＭＳ ゴシック"/>
        <family val="3"/>
        <charset val="128"/>
      </rPr>
      <t>都市要覧の作成年度をＮ年度</t>
    </r>
    <r>
      <rPr>
        <sz val="11"/>
        <rFont val="ＭＳ ゴシック"/>
        <family val="3"/>
        <charset val="128"/>
      </rPr>
      <t>とした場合において、原則としてＮ年４月１日とします。</t>
    </r>
    <rPh sb="2" eb="5">
      <t>キジュンビ</t>
    </rPh>
    <rPh sb="7" eb="11">
      <t>トシヨウラン</t>
    </rPh>
    <rPh sb="12" eb="15">
      <t>サクセイネン</t>
    </rPh>
    <rPh sb="15" eb="16">
      <t>ド</t>
    </rPh>
    <rPh sb="18" eb="20">
      <t>ネンド</t>
    </rPh>
    <rPh sb="23" eb="25">
      <t>バアイ</t>
    </rPh>
    <rPh sb="30" eb="32">
      <t>ゲンソク</t>
    </rPh>
    <rPh sb="36" eb="37">
      <t>ネン</t>
    </rPh>
    <rPh sb="38" eb="39">
      <t>ガツ</t>
    </rPh>
    <rPh sb="40" eb="41">
      <t>ヒ</t>
    </rPh>
    <phoneticPr fontId="2"/>
  </si>
  <si>
    <t>・人口割合は、Ｎ年３月３１日現在住民基本台帳人口で除した数値を記入
・医師、歯科医師数及び薬剤師数は令和４年医師・歯科医師・薬剤師統計から記入（従業地を対象）</t>
    <rPh sb="72" eb="75">
      <t>ジュウギョウチ</t>
    </rPh>
    <rPh sb="76" eb="78">
      <t>タイショウ</t>
    </rPh>
    <phoneticPr fontId="2"/>
  </si>
  <si>
    <r>
      <t>・指定障害福祉サービス等事業所数、指定障害児通所支援事業所数は、Ｎ－１年社会福祉施設等調査から記入
・指定障害福祉サービス等事業所数は、居宅介護、重度訪問介護、同行援護、行動援護、療養介護、生活介護、重度障害者等包括支援、短期入所、共同生活援助、自立訓練（機能訓練）、自立訓練（生活訓練）、宿泊型自立訓練、就労移行支援、就労継続支援（Ａ型）、就労継続支援（Ｂ型）、自立生活支援、就労定着支援、計画相談支援、地域移行支援、地域定着支援事業所の数を記入（</t>
    </r>
    <r>
      <rPr>
        <b/>
        <sz val="11"/>
        <rFont val="ＭＳ ゴシック"/>
        <family val="3"/>
        <charset val="128"/>
      </rPr>
      <t>複数のサービスを行っている場合、サービスごとに事業所を計上</t>
    </r>
    <r>
      <rPr>
        <sz val="11"/>
        <rFont val="ＭＳ ゴシック"/>
        <family val="3"/>
        <charset val="128"/>
      </rPr>
      <t>）
※障害者支援施設の昼間実施サービス（生活介護、自立訓練、就労移行支援及び就労継続支援）を除く
・指定障害児通所支援事業所数は、児童発達支援、居宅訪問型児童発達支援、放課後等デイサービス、保育所等訪問支援、障害児相談支援事業所の数を記入（複数のサービスを行っている場合、サービスごとに事業所を計上）
・障害福祉サービス支給決定者数、障害児通所支援支給決定者数は、Ｎ年３月３１日現在の支給決定者実人数を記入
・各手帳所持者数は、Ｎ年４月１日現在の数値を記入</t>
    </r>
    <rPh sb="252" eb="254">
      <t>ケイジョウ</t>
    </rPh>
    <rPh sb="402" eb="404">
      <t>ケイジョウ</t>
    </rPh>
    <rPh sb="407" eb="411">
      <t>ショウガイフクシ</t>
    </rPh>
    <rPh sb="415" eb="420">
      <t>シキュウケッテイシャ</t>
    </rPh>
    <rPh sb="420" eb="421">
      <t>スウ</t>
    </rPh>
    <rPh sb="438" eb="439">
      <t>ネン</t>
    </rPh>
    <rPh sb="440" eb="441">
      <t>ガツ</t>
    </rPh>
    <rPh sb="443" eb="444">
      <t>ニチ</t>
    </rPh>
    <rPh sb="444" eb="446">
      <t>ゲンザイ</t>
    </rPh>
    <rPh sb="460" eb="461">
      <t>カク</t>
    </rPh>
    <rPh sb="478" eb="480">
      <t>スウチ</t>
    </rPh>
    <phoneticPr fontId="2"/>
  </si>
  <si>
    <t>・事業所数は2024年経済構造実態調査（製造業事業所調査）から記入</t>
    <phoneticPr fontId="2"/>
  </si>
  <si>
    <t>・2024年経済構造実態調査（製造業事業所調査）から記入</t>
    <rPh sb="5" eb="6">
      <t>ネン</t>
    </rPh>
    <rPh sb="6" eb="8">
      <t>ケイザイ</t>
    </rPh>
    <rPh sb="8" eb="10">
      <t>コウゾウ</t>
    </rPh>
    <rPh sb="10" eb="12">
      <t>ジッタイ</t>
    </rPh>
    <rPh sb="12" eb="14">
      <t>チョウサ</t>
    </rPh>
    <rPh sb="15" eb="18">
      <t>セイゾウギョウ</t>
    </rPh>
    <rPh sb="18" eb="21">
      <t>ジギョウショ</t>
    </rPh>
    <rPh sb="21" eb="23">
      <t>チョウサ</t>
    </rPh>
    <rPh sb="26" eb="28">
      <t>キニュウ</t>
    </rPh>
    <phoneticPr fontId="2"/>
  </si>
  <si>
    <t>□青森市の審議会等の女性参画率の数値は令和6年5月31日現在の数値。</t>
    <rPh sb="1" eb="3">
      <t>アオモリ</t>
    </rPh>
    <phoneticPr fontId="2"/>
  </si>
  <si>
    <t>□豊中市の道路総延長、国道、都道府県道については令和5年3月31日時点の数値。</t>
    <rPh sb="1" eb="3">
      <t>トヨナカ</t>
    </rPh>
    <rPh sb="36" eb="38">
      <t>スウチ</t>
    </rPh>
    <phoneticPr fontId="2"/>
  </si>
  <si>
    <t>□西宮市の審議会等の女性参画率の数値は令和6年8月1日現在の数値。</t>
    <rPh sb="1" eb="3">
      <t>ニシノミヤ</t>
    </rPh>
    <phoneticPr fontId="2"/>
  </si>
  <si>
    <t>34.2</t>
  </si>
  <si>
    <t>11.8</t>
  </si>
  <si>
    <t>２</t>
  </si>
  <si>
    <t>地域包括支援センター数</t>
    <rPh sb="0" eb="2">
      <t>チイキ</t>
    </rPh>
    <rPh sb="2" eb="4">
      <t>ホウカツ</t>
    </rPh>
    <rPh sb="4" eb="6">
      <t>シエン</t>
    </rPh>
    <rPh sb="10" eb="11">
      <t>スウ</t>
    </rPh>
    <phoneticPr fontId="2"/>
  </si>
  <si>
    <t>　うち
高規格救急車保有数</t>
    <rPh sb="4" eb="7">
      <t>コウキカク</t>
    </rPh>
    <rPh sb="7" eb="10">
      <t>キュウキュウシャ</t>
    </rPh>
    <rPh sb="10" eb="12">
      <t>ホユウ</t>
    </rPh>
    <rPh sb="12" eb="13">
      <t>スウ</t>
    </rPh>
    <phoneticPr fontId="2"/>
  </si>
  <si>
    <t>2026年1月</t>
    <rPh sb="4" eb="5">
      <t>ネン</t>
    </rPh>
    <rPh sb="6" eb="7">
      <t>ツキ</t>
    </rPh>
    <phoneticPr fontId="2"/>
  </si>
  <si>
    <t>療育手帳
所持者数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</si>
</sst>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quot;▲ &quot;#,##0"/>
    <numFmt numFmtId="177" formatCode="#,##0;&quot;△ &quot;#,##0"/>
    <numFmt numFmtId="178" formatCode="#,##0.0;&quot;△ &quot;#,##0.0"/>
    <numFmt numFmtId="179" formatCode="0.0;&quot;△ &quot;0.0"/>
    <numFmt numFmtId="180" formatCode="#,##0.00;&quot;△ &quot;#,##0.00"/>
    <numFmt numFmtId="181" formatCode="#,##0_ "/>
    <numFmt numFmtId="182" formatCode="#,##0_);[Red]\(#,##0\)"/>
    <numFmt numFmtId="183" formatCode="#,##0.0_);[Red]\(#,##0.0\)"/>
    <numFmt numFmtId="184" formatCode="0;&quot;△ &quot;0"/>
    <numFmt numFmtId="185" formatCode="0.0_);[Red]\(0.0\)"/>
    <numFmt numFmtId="186" formatCode="0.000_);[Red]\(0.000\)"/>
    <numFmt numFmtId="187" formatCode="#,##0.0;[Red]\-#,##0.0"/>
    <numFmt numFmtId="188" formatCode="0.0"/>
    <numFmt numFmtId="189" formatCode="[$-411]ggge&quot;年&quot;m&quot;月&quot;d&quot;日&quot;;@"/>
    <numFmt numFmtId="190" formatCode="#,##0.0"/>
    <numFmt numFmtId="191" formatCode="0.000;&quot;△ &quot;0.000"/>
    <numFmt numFmtId="192" formatCode="0.00_);[Red]\(0.00\)"/>
    <numFmt numFmtId="193" formatCode="[$]ggge&quot;年&quot;m&quot;月&quot;d&quot;日&quot;;@" x16r2:formatCode16="[$-ja-JP-x-gannen]ggge&quot;年&quot;m&quot;月&quot;d&quot;日&quot;;@"/>
  </numFmts>
  <fonts count="126">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3"/>
      <name val="ＭＳ Ｐ明朝"/>
      <family val="1"/>
      <charset val="128"/>
    </font>
    <font>
      <b/>
      <sz val="14"/>
      <name val="ＭＳ Ｐゴシック"/>
      <family val="3"/>
      <charset val="128"/>
    </font>
    <font>
      <b/>
      <sz val="12"/>
      <name val="ＭＳ Ｐゴシック"/>
      <family val="3"/>
      <charset val="128"/>
    </font>
    <font>
      <sz val="20"/>
      <name val="ＭＳ Ｐゴシック"/>
      <family val="3"/>
      <charset val="128"/>
    </font>
    <font>
      <b/>
      <sz val="24"/>
      <name val="ＭＳ Ｐゴシック"/>
      <family val="3"/>
      <charset val="128"/>
    </font>
    <font>
      <sz val="46"/>
      <name val="HG創英角ｺﾞｼｯｸUB"/>
      <family val="3"/>
      <charset val="128"/>
    </font>
    <font>
      <b/>
      <sz val="12"/>
      <name val="ＭＳ ゴシック"/>
      <family val="3"/>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4"/>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sz val="11"/>
      <color indexed="8"/>
      <name val="ＭＳ Ｐゴシック"/>
      <family val="3"/>
      <charset val="128"/>
    </font>
    <font>
      <sz val="11"/>
      <color indexed="2"/>
      <name val="ＭＳ Ｐゴシック"/>
      <family val="3"/>
      <charset val="128"/>
    </font>
    <font>
      <sz val="22"/>
      <name val="ＭＳ Ｐゴシック"/>
      <family val="3"/>
      <charset val="128"/>
    </font>
    <font>
      <sz val="18"/>
      <name val="ＭＳ Ｐゴシック"/>
      <family val="3"/>
      <charset val="128"/>
    </font>
    <font>
      <sz val="11"/>
      <color theme="1"/>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sz val="11"/>
      <color theme="0"/>
      <name val="ＭＳ Ｐゴシック"/>
      <family val="3"/>
      <charset val="128"/>
      <scheme val="minor"/>
    </font>
    <font>
      <sz val="11"/>
      <color indexed="9"/>
      <name val="ＭＳ Ｐゴシック"/>
      <family val="3"/>
      <charset val="128"/>
      <scheme val="minor"/>
    </font>
    <font>
      <sz val="18"/>
      <color theme="3"/>
      <name val="ＭＳ Ｐゴシック"/>
      <family val="3"/>
      <charset val="128"/>
      <scheme val="major"/>
    </font>
    <font>
      <sz val="18"/>
      <color theme="3"/>
      <name val="ＭＳ Ｐゴシック"/>
      <family val="3"/>
      <charset val="128"/>
    </font>
    <font>
      <b/>
      <sz val="11"/>
      <color theme="0"/>
      <name val="ＭＳ Ｐゴシック"/>
      <family val="3"/>
      <charset val="128"/>
      <scheme val="minor"/>
    </font>
    <font>
      <b/>
      <sz val="11"/>
      <color indexed="9"/>
      <name val="ＭＳ Ｐゴシック"/>
      <family val="3"/>
      <charset val="128"/>
      <scheme val="minor"/>
    </font>
    <font>
      <sz val="11"/>
      <color rgb="FF9C6500"/>
      <name val="ＭＳ Ｐゴシック"/>
      <family val="3"/>
      <charset val="128"/>
    </font>
    <font>
      <sz val="11"/>
      <color rgb="FF9C5700"/>
      <name val="ＭＳ Ｐゴシック"/>
      <family val="3"/>
      <charset val="128"/>
      <scheme val="minor"/>
    </font>
    <font>
      <sz val="11"/>
      <color rgb="FFFA7D0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font>
    <font>
      <b/>
      <sz val="11"/>
      <color rgb="FFFA7D00"/>
      <name val="ＭＳ Ｐゴシック"/>
      <family val="3"/>
      <charset val="128"/>
      <scheme val="minor"/>
    </font>
    <font>
      <sz val="11"/>
      <color rgb="FFFF0000"/>
      <name val="ＭＳ Ｐゴシック"/>
      <family val="3"/>
      <charset val="128"/>
    </font>
    <font>
      <sz val="11"/>
      <color rgb="FFFF0000"/>
      <name val="ＭＳ Ｐゴシック"/>
      <family val="3"/>
      <charset val="128"/>
      <scheme val="minor"/>
    </font>
    <font>
      <sz val="11"/>
      <color indexed="2"/>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font>
    <font>
      <b/>
      <sz val="11"/>
      <color rgb="FF3F3F3F"/>
      <name val="ＭＳ Ｐゴシック"/>
      <family val="3"/>
      <charset val="128"/>
      <scheme val="minor"/>
    </font>
    <font>
      <i/>
      <sz val="11"/>
      <color rgb="FF7F7F7F"/>
      <name val="ＭＳ Ｐゴシック"/>
      <family val="3"/>
      <charset val="128"/>
    </font>
    <font>
      <i/>
      <sz val="11"/>
      <color rgb="FF7F7F7F"/>
      <name val="ＭＳ Ｐゴシック"/>
      <family val="3"/>
      <charset val="128"/>
      <scheme val="minor"/>
    </font>
    <font>
      <sz val="11"/>
      <color rgb="FF3F3F76"/>
      <name val="ＭＳ Ｐゴシック"/>
      <family val="3"/>
      <charset val="128"/>
    </font>
    <font>
      <sz val="11"/>
      <color rgb="FF3F3F76"/>
      <name val="ＭＳ Ｐゴシック"/>
      <family val="3"/>
      <charset val="128"/>
      <scheme val="minor"/>
    </font>
    <font>
      <sz val="11"/>
      <color rgb="FF006100"/>
      <name val="ＭＳ Ｐゴシック"/>
      <family val="3"/>
      <charset val="128"/>
    </font>
    <font>
      <sz val="11"/>
      <color rgb="FF006100"/>
      <name val="ＭＳ Ｐゴシック"/>
      <family val="3"/>
      <charset val="128"/>
      <scheme val="minor"/>
    </font>
    <font>
      <sz val="9"/>
      <color indexed="81"/>
      <name val="MS P 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8"/>
      <color theme="1"/>
      <name val="ＭＳ Ｐ明朝"/>
      <family val="1"/>
      <charset val="128"/>
    </font>
    <font>
      <sz val="10"/>
      <color theme="1"/>
      <name val="ＭＳ Ｐ明朝"/>
      <family val="1"/>
      <charset val="128"/>
    </font>
    <font>
      <sz val="6"/>
      <color theme="1"/>
      <name val="ＭＳ Ｐ明朝"/>
      <family val="1"/>
      <charset val="128"/>
    </font>
    <font>
      <sz val="10"/>
      <color theme="1"/>
      <name val="ＭＳ Ｐゴシック"/>
      <family val="3"/>
      <charset val="128"/>
    </font>
    <font>
      <sz val="9"/>
      <color theme="1"/>
      <name val="ＭＳ Ｐゴシック"/>
      <family val="3"/>
      <charset val="128"/>
    </font>
    <font>
      <sz val="13"/>
      <name val="ＭＳ Ｐ明朝"/>
      <family val="1"/>
    </font>
    <font>
      <sz val="13"/>
      <color theme="1"/>
      <name val="ＭＳ Ｐ明朝"/>
      <family val="1"/>
    </font>
    <font>
      <sz val="13"/>
      <color theme="1"/>
      <name val="ＭＳ Ｐ明朝"/>
      <family val="1"/>
      <charset val="128"/>
    </font>
    <font>
      <sz val="13"/>
      <color theme="1"/>
      <name val="ＭＳ Ｐゴシック"/>
      <family val="3"/>
      <charset val="128"/>
    </font>
    <font>
      <sz val="11"/>
      <color theme="1"/>
      <name val="ＭＳ Ｐゴシック"/>
      <family val="3"/>
    </font>
    <font>
      <b/>
      <sz val="12"/>
      <color theme="1"/>
      <name val="ＭＳ Ｐゴシック"/>
      <family val="3"/>
      <charset val="128"/>
    </font>
    <font>
      <sz val="12"/>
      <color theme="1"/>
      <name val="ＭＳ Ｐゴシック"/>
      <family val="3"/>
      <charset val="128"/>
    </font>
    <font>
      <b/>
      <sz val="16"/>
      <color theme="1"/>
      <name val="ＭＳ Ｐゴシック"/>
      <family val="3"/>
      <charset val="128"/>
    </font>
    <font>
      <b/>
      <sz val="12"/>
      <color theme="1"/>
      <name val="ＭＳ ゴシック"/>
      <family val="3"/>
      <charset val="128"/>
    </font>
    <font>
      <b/>
      <sz val="14"/>
      <color theme="1"/>
      <name val="ＭＳ Ｐゴシック"/>
      <family val="3"/>
      <charset val="128"/>
    </font>
    <font>
      <sz val="14"/>
      <color theme="1"/>
      <name val="ＭＳ Ｐゴシック"/>
      <family val="3"/>
      <charset val="128"/>
    </font>
    <font>
      <sz val="11"/>
      <name val="ＭＳ Ｐゴシック"/>
      <family val="3"/>
    </font>
    <font>
      <sz val="11"/>
      <color indexed="8"/>
      <name val="ＭＳ Ｐゴシック"/>
      <family val="3"/>
    </font>
    <font>
      <sz val="11"/>
      <color indexed="9"/>
      <name val="ＭＳ Ｐゴシック"/>
      <family val="3"/>
    </font>
    <font>
      <sz val="11"/>
      <color rgb="FF9C6500"/>
      <name val="ＭＳ Ｐゴシック"/>
      <family val="3"/>
    </font>
    <font>
      <sz val="11"/>
      <color rgb="FF9C5700"/>
      <name val="ＭＳ Ｐゴシック"/>
      <family val="3"/>
      <scheme val="minor"/>
    </font>
    <font>
      <sz val="11"/>
      <color theme="0"/>
      <name val="ＭＳ Ｐゴシック"/>
      <family val="3"/>
      <scheme val="minor"/>
    </font>
    <font>
      <b/>
      <sz val="18"/>
      <color indexed="62"/>
      <name val="ＭＳ Ｐゴシック"/>
      <family val="3"/>
    </font>
    <font>
      <sz val="18"/>
      <color theme="3"/>
      <name val="ＭＳ Ｐゴシック"/>
      <family val="3"/>
      <scheme val="major"/>
    </font>
    <font>
      <b/>
      <sz val="11"/>
      <color indexed="9"/>
      <name val="ＭＳ Ｐゴシック"/>
      <family val="3"/>
    </font>
    <font>
      <b/>
      <sz val="11"/>
      <color theme="0"/>
      <name val="ＭＳ Ｐゴシック"/>
      <family val="3"/>
      <scheme val="minor"/>
    </font>
    <font>
      <sz val="11"/>
      <color rgb="FFFA7D00"/>
      <name val="ＭＳ Ｐゴシック"/>
      <family val="3"/>
    </font>
    <font>
      <sz val="11"/>
      <color rgb="FF3F3F76"/>
      <name val="ＭＳ Ｐゴシック"/>
      <family val="3"/>
    </font>
    <font>
      <b/>
      <sz val="11"/>
      <color rgb="FF3F3F3F"/>
      <name val="ＭＳ Ｐゴシック"/>
      <family val="3"/>
    </font>
    <font>
      <sz val="11"/>
      <color indexed="14"/>
      <name val="ＭＳ Ｐゴシック"/>
      <family val="3"/>
    </font>
    <font>
      <sz val="11"/>
      <color rgb="FF9C0006"/>
      <name val="ＭＳ Ｐゴシック"/>
      <family val="3"/>
      <scheme val="minor"/>
    </font>
    <font>
      <sz val="11"/>
      <color rgb="FF006100"/>
      <name val="ＭＳ Ｐゴシック"/>
      <family val="3"/>
    </font>
    <font>
      <b/>
      <sz val="15"/>
      <color indexed="62"/>
      <name val="ＭＳ Ｐゴシック"/>
      <family val="3"/>
    </font>
    <font>
      <b/>
      <sz val="15"/>
      <color theme="3"/>
      <name val="ＭＳ Ｐゴシック"/>
      <family val="3"/>
      <scheme val="minor"/>
    </font>
    <font>
      <b/>
      <sz val="13"/>
      <color indexed="62"/>
      <name val="ＭＳ Ｐゴシック"/>
      <family val="3"/>
    </font>
    <font>
      <b/>
      <sz val="13"/>
      <color theme="3"/>
      <name val="ＭＳ Ｐゴシック"/>
      <family val="3"/>
      <scheme val="minor"/>
    </font>
    <font>
      <b/>
      <sz val="11"/>
      <color indexed="62"/>
      <name val="ＭＳ Ｐゴシック"/>
      <family val="3"/>
    </font>
    <font>
      <b/>
      <sz val="11"/>
      <color theme="3"/>
      <name val="ＭＳ Ｐゴシック"/>
      <family val="3"/>
      <scheme val="minor"/>
    </font>
    <font>
      <b/>
      <sz val="11"/>
      <color rgb="FFFA7D00"/>
      <name val="ＭＳ Ｐゴシック"/>
      <family val="3"/>
    </font>
    <font>
      <i/>
      <sz val="11"/>
      <color rgb="FF7F7F7F"/>
      <name val="ＭＳ Ｐゴシック"/>
      <family val="3"/>
    </font>
    <font>
      <sz val="11"/>
      <color indexed="2"/>
      <name val="ＭＳ Ｐゴシック"/>
      <family val="3"/>
    </font>
    <font>
      <sz val="11"/>
      <color rgb="FFFF0000"/>
      <name val="ＭＳ Ｐゴシック"/>
      <family val="3"/>
    </font>
    <font>
      <b/>
      <sz val="11"/>
      <color indexed="8"/>
      <name val="ＭＳ Ｐゴシック"/>
      <family val="3"/>
    </font>
    <font>
      <b/>
      <sz val="11"/>
      <color theme="1"/>
      <name val="ＭＳ Ｐゴシック"/>
      <family val="3"/>
      <scheme val="minor"/>
    </font>
    <font>
      <sz val="12"/>
      <color theme="1"/>
      <name val="ＭＳ Ｐ明朝"/>
      <family val="1"/>
    </font>
    <font>
      <sz val="9"/>
      <color theme="1"/>
      <name val="ＭＳ ゴシック"/>
      <family val="3"/>
      <charset val="128"/>
    </font>
    <font>
      <sz val="9"/>
      <color theme="1"/>
      <name val="ＭＳ 明朝"/>
      <family val="1"/>
      <charset val="128"/>
    </font>
    <font>
      <sz val="11"/>
      <name val="ＭＳ ゴシック"/>
      <family val="3"/>
      <charset val="128"/>
    </font>
    <font>
      <sz val="6"/>
      <name val="ＭＳ Ｐゴシック"/>
      <family val="3"/>
    </font>
    <font>
      <sz val="14"/>
      <color theme="1"/>
      <name val="ＭＳ Ｐ明朝"/>
      <family val="1"/>
      <charset val="128"/>
    </font>
    <font>
      <sz val="16"/>
      <color theme="1"/>
      <name val="ＭＳ Ｐ明朝"/>
      <family val="1"/>
      <charset val="128"/>
    </font>
    <font>
      <b/>
      <sz val="12"/>
      <color theme="1"/>
      <name val="ＭＳ Ｐ明朝"/>
      <family val="1"/>
      <charset val="128"/>
    </font>
    <font>
      <b/>
      <sz val="11"/>
      <color theme="1"/>
      <name val="ＭＳ Ｐ明朝"/>
      <family val="1"/>
      <charset val="128"/>
    </font>
    <font>
      <b/>
      <sz val="14"/>
      <color theme="1"/>
      <name val="ＭＳ Ｐ明朝"/>
      <family val="1"/>
      <charset val="128"/>
    </font>
    <font>
      <sz val="11"/>
      <color theme="1"/>
      <name val="ＭＳ Ｐ明朝"/>
      <family val="1"/>
    </font>
    <font>
      <sz val="14"/>
      <color theme="1"/>
      <name val="ＭＳ Ｐ明朝"/>
      <family val="1"/>
    </font>
    <font>
      <strike/>
      <sz val="9"/>
      <color theme="1"/>
      <name val="ＭＳ Ｐ明朝"/>
      <family val="1"/>
      <charset val="128"/>
    </font>
    <font>
      <b/>
      <sz val="11"/>
      <color theme="1"/>
      <name val="ＭＳ Ｐゴシック"/>
      <family val="3"/>
      <charset val="128"/>
    </font>
    <font>
      <sz val="11"/>
      <name val="ＭＳ Ｐ明朝"/>
      <family val="1"/>
      <charset val="128"/>
    </font>
    <font>
      <sz val="12"/>
      <name val="ＭＳ Ｐ明朝"/>
      <family val="1"/>
      <charset val="128"/>
    </font>
    <font>
      <sz val="12"/>
      <name val="ＭＳ Ｐ明朝"/>
      <family val="1"/>
    </font>
    <font>
      <b/>
      <sz val="14"/>
      <name val="ＭＳ ゴシック"/>
      <family val="3"/>
      <charset val="128"/>
    </font>
    <font>
      <b/>
      <u/>
      <sz val="11"/>
      <name val="ＭＳ ゴシック"/>
      <family val="3"/>
      <charset val="128"/>
    </font>
    <font>
      <b/>
      <sz val="11"/>
      <name val="ＭＳ ゴシック"/>
      <family val="3"/>
      <charset val="128"/>
    </font>
    <font>
      <sz val="12"/>
      <name val="ＭＳ ゴシック"/>
      <family val="3"/>
      <charset val="128"/>
    </font>
  </fonts>
  <fills count="9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19"/>
        <bgColor indexed="64"/>
      </patternFill>
    </fill>
    <fill>
      <patternFill patternType="solid">
        <fgColor indexed="54"/>
        <bgColor indexed="64"/>
      </patternFill>
    </fill>
    <fill>
      <patternFill patternType="solid">
        <fgColor theme="4" tint="0.79998168889431442"/>
        <bgColor indexed="65"/>
      </patternFill>
    </fill>
    <fill>
      <patternFill patternType="solid">
        <fgColor theme="4" tint="0.79992065187536243"/>
        <bgColor indexed="64"/>
      </patternFill>
    </fill>
    <fill>
      <patternFill patternType="solid">
        <fgColor theme="5" tint="0.79998168889431442"/>
        <bgColor indexed="65"/>
      </patternFill>
    </fill>
    <fill>
      <patternFill patternType="solid">
        <fgColor theme="5" tint="0.79992065187536243"/>
        <bgColor indexed="64"/>
      </patternFill>
    </fill>
    <fill>
      <patternFill patternType="solid">
        <fgColor theme="6" tint="0.79998168889431442"/>
        <bgColor indexed="65"/>
      </patternFill>
    </fill>
    <fill>
      <patternFill patternType="solid">
        <fgColor theme="6" tint="0.79992065187536243"/>
        <bgColor indexed="64"/>
      </patternFill>
    </fill>
    <fill>
      <patternFill patternType="solid">
        <fgColor theme="7" tint="0.79998168889431442"/>
        <bgColor indexed="65"/>
      </patternFill>
    </fill>
    <fill>
      <patternFill patternType="solid">
        <fgColor theme="7" tint="0.79992065187536243"/>
        <bgColor indexed="64"/>
      </patternFill>
    </fill>
    <fill>
      <patternFill patternType="solid">
        <fgColor theme="8" tint="0.79998168889431442"/>
        <bgColor indexed="65"/>
      </patternFill>
    </fill>
    <fill>
      <patternFill patternType="solid">
        <fgColor theme="8" tint="0.79985961485641044"/>
        <bgColor indexed="64"/>
      </patternFill>
    </fill>
    <fill>
      <patternFill patternType="solid">
        <fgColor theme="8" tint="0.79992065187536243"/>
        <bgColor indexed="64"/>
      </patternFill>
    </fill>
    <fill>
      <patternFill patternType="solid">
        <fgColor theme="9" tint="0.79998168889431442"/>
        <bgColor indexed="65"/>
      </patternFill>
    </fill>
    <fill>
      <patternFill patternType="solid">
        <fgColor theme="9" tint="0.79985961485641044"/>
        <bgColor indexed="64"/>
      </patternFill>
    </fill>
    <fill>
      <patternFill patternType="solid">
        <fgColor theme="9" tint="0.79992065187536243"/>
        <bgColor indexed="64"/>
      </patternFill>
    </fill>
    <fill>
      <patternFill patternType="solid">
        <fgColor theme="4" tint="0.59999389629810485"/>
        <bgColor indexed="65"/>
      </patternFill>
    </fill>
    <fill>
      <patternFill patternType="solid">
        <fgColor theme="4" tint="0.59993285927915285"/>
        <bgColor indexed="64"/>
      </patternFill>
    </fill>
    <fill>
      <patternFill patternType="solid">
        <fgColor theme="5" tint="0.59999389629810485"/>
        <bgColor indexed="65"/>
      </patternFill>
    </fill>
    <fill>
      <patternFill patternType="solid">
        <fgColor theme="5" tint="0.59984130375072486"/>
        <bgColor indexed="64"/>
      </patternFill>
    </fill>
    <fill>
      <patternFill patternType="solid">
        <fgColor theme="5" tint="0.59978026673177287"/>
        <bgColor indexed="64"/>
      </patternFill>
    </fill>
    <fill>
      <patternFill patternType="solid">
        <fgColor theme="5" tint="0.59974974822229687"/>
        <bgColor indexed="64"/>
      </patternFill>
    </fill>
    <fill>
      <patternFill patternType="solid">
        <fgColor theme="5" tint="0.59993285927915285"/>
        <bgColor indexed="64"/>
      </patternFill>
    </fill>
    <fill>
      <patternFill patternType="solid">
        <fgColor theme="5" tint="0.59987182226020086"/>
        <bgColor indexed="64"/>
      </patternFill>
    </fill>
    <fill>
      <patternFill patternType="solid">
        <fgColor theme="6" tint="0.59999389629810485"/>
        <bgColor indexed="65"/>
      </patternFill>
    </fill>
    <fill>
      <patternFill patternType="solid">
        <fgColor theme="6" tint="0.59993285927915285"/>
        <bgColor indexed="64"/>
      </patternFill>
    </fill>
    <fill>
      <patternFill patternType="solid">
        <fgColor theme="7" tint="0.59999389629810485"/>
        <bgColor indexed="65"/>
      </patternFill>
    </fill>
    <fill>
      <patternFill patternType="solid">
        <fgColor theme="7" tint="0.59993285927915285"/>
        <bgColor indexed="64"/>
      </patternFill>
    </fill>
    <fill>
      <patternFill patternType="solid">
        <fgColor theme="8" tint="0.59999389629810485"/>
        <bgColor indexed="65"/>
      </patternFill>
    </fill>
    <fill>
      <patternFill patternType="solid">
        <fgColor theme="8" tint="0.59984130375072486"/>
        <bgColor indexed="64"/>
      </patternFill>
    </fill>
    <fill>
      <patternFill patternType="solid">
        <fgColor theme="8" tint="0.59978026673177287"/>
        <bgColor indexed="64"/>
      </patternFill>
    </fill>
    <fill>
      <patternFill patternType="solid">
        <fgColor theme="8" tint="0.59974974822229687"/>
        <bgColor indexed="64"/>
      </patternFill>
    </fill>
    <fill>
      <patternFill patternType="solid">
        <fgColor theme="8" tint="0.59993285927915285"/>
        <bgColor indexed="64"/>
      </patternFill>
    </fill>
    <fill>
      <patternFill patternType="solid">
        <fgColor theme="8" tint="0.59987182226020086"/>
        <bgColor indexed="64"/>
      </patternFill>
    </fill>
    <fill>
      <patternFill patternType="solid">
        <fgColor theme="9" tint="0.59999389629810485"/>
        <bgColor indexed="65"/>
      </patternFill>
    </fill>
    <fill>
      <patternFill patternType="solid">
        <fgColor theme="9" tint="0.59993285927915285"/>
        <bgColor indexed="64"/>
      </patternFill>
    </fill>
    <fill>
      <patternFill patternType="solid">
        <fgColor theme="4" tint="0.39997558519241921"/>
        <bgColor indexed="65"/>
      </patternFill>
    </fill>
    <fill>
      <patternFill patternType="solid">
        <fgColor theme="4" tint="0.39997558519241921"/>
        <bgColor indexed="64"/>
      </patternFill>
    </fill>
    <fill>
      <patternFill patternType="solid">
        <fgColor theme="5" tint="0.39997558519241921"/>
        <bgColor indexed="65"/>
      </patternFill>
    </fill>
    <fill>
      <patternFill patternType="solid">
        <fgColor theme="5" tint="0.39997558519241921"/>
        <bgColor indexed="64"/>
      </patternFill>
    </fill>
    <fill>
      <patternFill patternType="solid">
        <fgColor theme="6" tint="0.39997558519241921"/>
        <bgColor indexed="65"/>
      </patternFill>
    </fill>
    <fill>
      <patternFill patternType="solid">
        <fgColor theme="6" tint="0.39997558519241921"/>
        <bgColor indexed="64"/>
      </patternFill>
    </fill>
    <fill>
      <patternFill patternType="solid">
        <fgColor theme="7" tint="0.39997558519241921"/>
        <bgColor indexed="65"/>
      </patternFill>
    </fill>
    <fill>
      <patternFill patternType="solid">
        <fgColor theme="7" tint="0.39997558519241921"/>
        <bgColor indexed="64"/>
      </patternFill>
    </fill>
    <fill>
      <patternFill patternType="solid">
        <fgColor theme="8" tint="0.39997558519241921"/>
        <bgColor indexed="65"/>
      </patternFill>
    </fill>
    <fill>
      <patternFill patternType="solid">
        <fgColor theme="8" tint="0.39997558519241921"/>
        <bgColor indexed="64"/>
      </patternFill>
    </fill>
    <fill>
      <patternFill patternType="solid">
        <fgColor theme="9" tint="0.39997558519241921"/>
        <bgColor indexed="65"/>
      </patternFill>
    </fill>
    <fill>
      <patternFill patternType="solid">
        <fgColor theme="9" tint="0.39997558519241921"/>
        <bgColor indexed="64"/>
      </patternFill>
    </fill>
    <fill>
      <patternFill patternType="solid">
        <fgColor theme="4"/>
      </patternFill>
    </fill>
    <fill>
      <patternFill patternType="solid">
        <fgColor theme="4"/>
        <bgColor indexed="64"/>
      </patternFill>
    </fill>
    <fill>
      <patternFill patternType="solid">
        <fgColor theme="5"/>
      </patternFill>
    </fill>
    <fill>
      <patternFill patternType="solid">
        <fgColor theme="5"/>
        <bgColor indexed="64"/>
      </patternFill>
    </fill>
    <fill>
      <patternFill patternType="solid">
        <fgColor theme="6"/>
      </patternFill>
    </fill>
    <fill>
      <patternFill patternType="solid">
        <fgColor theme="6"/>
        <bgColor indexed="64"/>
      </patternFill>
    </fill>
    <fill>
      <patternFill patternType="solid">
        <fgColor theme="7"/>
      </patternFill>
    </fill>
    <fill>
      <patternFill patternType="solid">
        <fgColor theme="7"/>
        <bgColor indexed="64"/>
      </patternFill>
    </fill>
    <fill>
      <patternFill patternType="solid">
        <fgColor theme="8"/>
      </patternFill>
    </fill>
    <fill>
      <patternFill patternType="solid">
        <fgColor theme="8"/>
        <bgColor indexed="64"/>
      </patternFill>
    </fill>
    <fill>
      <patternFill patternType="solid">
        <fgColor theme="9"/>
      </patternFill>
    </fill>
    <fill>
      <patternFill patternType="solid">
        <fgColor theme="9"/>
        <bgColor indexed="64"/>
      </patternFill>
    </fill>
    <fill>
      <patternFill patternType="solid">
        <fgColor rgb="FFA5A5A5"/>
      </patternFill>
    </fill>
    <fill>
      <patternFill patternType="solid">
        <fgColor rgb="FFA5A5A5"/>
        <bgColor indexed="64"/>
      </patternFill>
    </fill>
    <fill>
      <patternFill patternType="solid">
        <fgColor rgb="FFFFEB9C"/>
      </patternFill>
    </fill>
    <fill>
      <patternFill patternType="solid">
        <fgColor rgb="FFFFEB9C"/>
        <bgColor indexed="64"/>
      </patternFill>
    </fill>
    <fill>
      <patternFill patternType="solid">
        <fgColor rgb="FFFFFFCC"/>
      </patternFill>
    </fill>
    <fill>
      <patternFill patternType="solid">
        <fgColor rgb="FFFFC7CE"/>
      </patternFill>
    </fill>
    <fill>
      <patternFill patternType="solid">
        <fgColor rgb="FFFFC7CE"/>
        <bgColor indexed="64"/>
      </patternFill>
    </fill>
    <fill>
      <patternFill patternType="solid">
        <fgColor rgb="FFF2F2F2"/>
      </patternFill>
    </fill>
    <fill>
      <patternFill patternType="solid">
        <fgColor rgb="FFF2F2F2"/>
        <bgColor indexed="64"/>
      </patternFill>
    </fill>
    <fill>
      <patternFill patternType="solid">
        <fgColor rgb="FFFFCC99"/>
      </patternFill>
    </fill>
    <fill>
      <patternFill patternType="solid">
        <fgColor rgb="FFC6EFCE"/>
      </patternFill>
    </fill>
    <fill>
      <patternFill patternType="solid">
        <fgColor rgb="FFC6EFCE"/>
        <bgColor indexed="64"/>
      </patternFill>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99FF"/>
        <bgColor indexed="64"/>
      </patternFill>
    </fill>
    <fill>
      <patternFill patternType="solid">
        <fgColor rgb="FFC0C0C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s>
  <borders count="198">
    <border>
      <left/>
      <right/>
      <top/>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thin">
        <color indexed="64"/>
      </top>
      <bottom/>
      <diagonal/>
    </border>
    <border>
      <left/>
      <right/>
      <top style="thin">
        <color indexed="64"/>
      </top>
      <bottom/>
      <diagonal/>
    </border>
    <border>
      <left/>
      <right/>
      <top/>
      <bottom style="hair">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double">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top/>
      <bottom/>
      <diagonal/>
    </border>
    <border>
      <left style="hair">
        <color indexed="64"/>
      </left>
      <right style="thin">
        <color indexed="64"/>
      </right>
      <top style="hair">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diagonal/>
    </border>
    <border>
      <left style="hair">
        <color indexed="64"/>
      </left>
      <right style="thin">
        <color indexed="64"/>
      </right>
      <top/>
      <bottom style="hair">
        <color indexed="64"/>
      </bottom>
      <diagonal/>
    </border>
    <border>
      <left/>
      <right style="thin">
        <color indexed="64"/>
      </right>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style="double">
        <color indexed="64"/>
      </left>
      <right style="hair">
        <color indexed="64"/>
      </right>
      <top/>
      <bottom/>
      <diagonal/>
    </border>
    <border>
      <left style="hair">
        <color indexed="64"/>
      </left>
      <right style="double">
        <color indexed="64"/>
      </right>
      <top style="hair">
        <color indexed="64"/>
      </top>
      <bottom style="thin">
        <color indexed="64"/>
      </bottom>
      <diagonal/>
    </border>
    <border>
      <left style="thin">
        <color indexed="64"/>
      </left>
      <right style="hair">
        <color indexed="64"/>
      </right>
      <top style="thin">
        <color indexed="64"/>
      </top>
      <bottom/>
      <diagonal/>
    </border>
    <border>
      <left/>
      <right style="thin">
        <color indexed="64"/>
      </right>
      <top style="hair">
        <color indexed="64"/>
      </top>
      <bottom style="hair">
        <color indexed="64"/>
      </bottom>
      <diagonal/>
    </border>
    <border>
      <left style="hair">
        <color indexed="64"/>
      </left>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hair">
        <color indexed="64"/>
      </right>
      <top/>
      <bottom style="double">
        <color indexed="64"/>
      </bottom>
      <diagonal/>
    </border>
    <border>
      <left style="thin">
        <color indexed="64"/>
      </left>
      <right style="thin">
        <color indexed="64"/>
      </right>
      <top/>
      <bottom style="double">
        <color indexed="64"/>
      </bottom>
      <diagonal/>
    </border>
    <border>
      <left/>
      <right style="hair">
        <color indexed="64"/>
      </right>
      <top/>
      <bottom style="double">
        <color indexed="64"/>
      </bottom>
      <diagonal/>
    </border>
    <border>
      <left style="thin">
        <color indexed="64"/>
      </left>
      <right style="hair">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top style="double">
        <color indexed="64"/>
      </top>
      <bottom/>
      <diagonal/>
    </border>
    <border>
      <left style="thin">
        <color indexed="64"/>
      </left>
      <right/>
      <top style="double">
        <color indexed="64"/>
      </top>
      <bottom/>
      <diagonal/>
    </border>
    <border>
      <left style="double">
        <color indexed="64"/>
      </left>
      <right style="hair">
        <color indexed="64"/>
      </right>
      <top/>
      <bottom style="double">
        <color indexed="64"/>
      </bottom>
      <diagonal/>
    </border>
    <border>
      <left/>
      <right/>
      <top style="double">
        <color indexed="64"/>
      </top>
      <bottom/>
      <diagonal/>
    </border>
    <border>
      <left style="thin">
        <color indexed="64"/>
      </left>
      <right style="thin">
        <color indexed="64"/>
      </right>
      <top style="double">
        <color indexed="64"/>
      </top>
      <bottom/>
      <diagonal/>
    </border>
    <border>
      <left style="double">
        <color indexed="64"/>
      </left>
      <right/>
      <top style="double">
        <color indexed="64"/>
      </top>
      <bottom/>
      <diagonal/>
    </border>
    <border>
      <left style="double">
        <color indexed="64"/>
      </left>
      <right style="hair">
        <color indexed="64"/>
      </right>
      <top style="double">
        <color indexed="64"/>
      </top>
      <bottom/>
      <diagonal/>
    </border>
    <border>
      <left/>
      <right style="thin">
        <color indexed="64"/>
      </right>
      <top style="double">
        <color indexed="64"/>
      </top>
      <bottom/>
      <diagonal/>
    </border>
    <border>
      <left style="hair">
        <color indexed="8"/>
      </left>
      <right style="hair">
        <color indexed="8"/>
      </right>
      <top/>
      <bottom/>
      <diagonal/>
    </border>
    <border>
      <left style="hair">
        <color indexed="8"/>
      </left>
      <right style="hair">
        <color indexed="64"/>
      </right>
      <top/>
      <bottom/>
      <diagonal/>
    </border>
    <border>
      <left style="hair">
        <color indexed="8"/>
      </left>
      <right style="thin">
        <color indexed="64"/>
      </right>
      <top/>
      <bottom/>
      <diagonal/>
    </border>
    <border>
      <left style="thin">
        <color indexed="64"/>
      </left>
      <right style="hair">
        <color indexed="8"/>
      </right>
      <top/>
      <bottom/>
      <diagonal/>
    </border>
    <border>
      <left style="thin">
        <color indexed="8"/>
      </left>
      <right style="hair">
        <color indexed="8"/>
      </right>
      <top/>
      <bottom/>
      <diagonal/>
    </border>
    <border>
      <left style="hair">
        <color indexed="8"/>
      </left>
      <right style="thin">
        <color indexed="8"/>
      </right>
      <top/>
      <bottom/>
      <diagonal/>
    </border>
    <border>
      <left/>
      <right style="hair">
        <color indexed="8"/>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style="double">
        <color indexed="64"/>
      </left>
      <right style="thin">
        <color indexed="64"/>
      </right>
      <top/>
      <bottom style="thin">
        <color indexed="64"/>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ashed">
        <color indexed="64"/>
      </top>
      <bottom/>
      <diagonal/>
    </border>
    <border>
      <left style="double">
        <color indexed="64"/>
      </left>
      <right style="thin">
        <color indexed="64"/>
      </right>
      <top/>
      <bottom/>
      <diagonal/>
    </border>
    <border>
      <left style="thin">
        <color indexed="64"/>
      </left>
      <right style="double">
        <color indexed="64"/>
      </right>
      <top style="dashed">
        <color indexed="64"/>
      </top>
      <bottom/>
      <diagonal/>
    </border>
    <border>
      <left style="thin">
        <color indexed="64"/>
      </left>
      <right/>
      <top style="dashed">
        <color indexed="64"/>
      </top>
      <bottom style="thin">
        <color indexed="64"/>
      </bottom>
      <diagonal/>
    </border>
    <border>
      <left style="thin">
        <color indexed="64"/>
      </left>
      <right style="double">
        <color indexed="64"/>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style="thin">
        <color indexed="64"/>
      </left>
      <right/>
      <top style="dashed">
        <color indexed="64"/>
      </top>
      <bottom/>
      <diagonal/>
    </border>
    <border>
      <left style="double">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double">
        <color indexed="64"/>
      </right>
      <top style="thin">
        <color indexed="64"/>
      </top>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8"/>
      </right>
      <top/>
      <bottom/>
      <diagonal/>
    </border>
    <border>
      <left style="thin">
        <color indexed="8"/>
      </left>
      <right style="thin">
        <color indexed="8"/>
      </right>
      <top/>
      <bottom/>
      <diagonal/>
    </border>
    <border>
      <left/>
      <right style="thin">
        <color indexed="64"/>
      </right>
      <top style="thin">
        <color indexed="64"/>
      </top>
      <bottom style="thin">
        <color indexed="64"/>
      </bottom>
      <diagonal/>
    </border>
    <border>
      <left style="hair">
        <color indexed="64"/>
      </left>
      <right style="hair">
        <color indexed="8"/>
      </right>
      <top/>
      <bottom/>
      <diagonal/>
    </border>
    <border>
      <left style="thin">
        <color indexed="64"/>
      </left>
      <right style="double">
        <color indexed="64"/>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thin">
        <color indexed="64"/>
      </top>
      <bottom style="hair">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thick">
        <color theme="4" tint="0.49983214819788202"/>
      </bottom>
      <diagonal/>
    </border>
    <border>
      <left/>
      <right/>
      <top/>
      <bottom style="thick">
        <color theme="4" tint="0.49977111117893003"/>
      </bottom>
      <diagonal/>
    </border>
    <border>
      <left/>
      <right/>
      <top/>
      <bottom style="thick">
        <color theme="4" tint="0.49971007415997803"/>
      </bottom>
      <diagonal/>
    </border>
    <border>
      <left/>
      <right/>
      <top/>
      <bottom style="thick">
        <color theme="4" tint="0.49992370372631001"/>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uble">
        <color indexed="64"/>
      </right>
      <top style="dashed">
        <color indexed="64"/>
      </top>
      <bottom style="dotted">
        <color indexed="64"/>
      </bottom>
      <diagonal/>
    </border>
    <border>
      <left style="double">
        <color indexed="64"/>
      </left>
      <right style="thin">
        <color indexed="64"/>
      </right>
      <top style="dashed">
        <color indexed="64"/>
      </top>
      <bottom style="dotted">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thin">
        <color theme="1"/>
      </left>
      <right style="hair">
        <color indexed="64"/>
      </right>
      <top/>
      <bottom/>
      <diagonal/>
    </border>
    <border>
      <left style="double">
        <color indexed="64"/>
      </left>
      <right style="hair">
        <color indexed="64"/>
      </right>
      <top style="thin">
        <color indexed="64"/>
      </top>
      <bottom/>
      <diagonal/>
    </border>
    <border>
      <left style="double">
        <color indexed="64"/>
      </left>
      <right/>
      <top/>
      <bottom style="thin">
        <color indexed="64"/>
      </bottom>
      <diagonal/>
    </border>
    <border>
      <left style="double">
        <color indexed="64"/>
      </left>
      <right style="hair">
        <color indexed="64"/>
      </right>
      <top/>
      <bottom style="thin">
        <color indexed="64"/>
      </bottom>
      <diagonal/>
    </border>
    <border>
      <left style="hair">
        <color indexed="64"/>
      </left>
      <right/>
      <top/>
      <bottom/>
      <diagonal/>
    </border>
    <border>
      <left style="hair">
        <color indexed="64"/>
      </left>
      <right style="thin">
        <color indexed="64"/>
      </right>
      <top/>
      <bottom/>
      <diagonal/>
    </border>
    <border>
      <left style="hair">
        <color auto="1"/>
      </left>
      <right style="hair">
        <color auto="1"/>
      </right>
      <top/>
      <bottom/>
      <diagonal/>
    </border>
    <border>
      <left/>
      <right/>
      <top/>
      <bottom style="double">
        <color indexed="64"/>
      </bottom>
      <diagonal/>
    </border>
    <border>
      <left style="hair">
        <color auto="1"/>
      </left>
      <right style="hair">
        <color auto="1"/>
      </right>
      <top/>
      <bottom/>
      <diagonal/>
    </border>
    <border>
      <left style="hair">
        <color indexed="64"/>
      </left>
      <right/>
      <top/>
      <bottom/>
      <diagonal/>
    </border>
    <border>
      <left style="hair">
        <color indexed="64"/>
      </left>
      <right style="thin">
        <color indexed="64"/>
      </right>
      <top/>
      <bottom/>
      <diagonal/>
    </border>
    <border>
      <left style="hair">
        <color indexed="8"/>
      </left>
      <right style="hair">
        <color indexed="8"/>
      </right>
      <top/>
      <bottom/>
      <diagonal/>
    </border>
    <border>
      <left style="hair">
        <color indexed="8"/>
      </left>
      <right/>
      <top/>
      <bottom/>
      <diagonal/>
    </border>
    <border>
      <left style="hair">
        <color indexed="64"/>
      </left>
      <right style="thin">
        <color theme="1"/>
      </right>
      <top/>
      <bottom/>
      <diagonal/>
    </border>
    <border>
      <left style="hair">
        <color indexed="64"/>
      </left>
      <right style="double">
        <color indexed="64"/>
      </right>
      <top/>
      <bottom/>
      <diagonal/>
    </border>
    <border>
      <left style="thin">
        <color indexed="64"/>
      </left>
      <right style="double">
        <color indexed="64"/>
      </right>
      <top style="dashed">
        <color indexed="64"/>
      </top>
      <bottom style="thin">
        <color indexed="64"/>
      </bottom>
      <diagonal/>
    </border>
    <border>
      <left style="hair">
        <color auto="1"/>
      </left>
      <right style="hair">
        <color auto="1"/>
      </right>
      <top/>
      <bottom/>
      <diagonal/>
    </border>
    <border>
      <left style="hair">
        <color indexed="64"/>
      </left>
      <right/>
      <top/>
      <bottom/>
      <diagonal/>
    </border>
    <border>
      <left style="hair">
        <color indexed="64"/>
      </left>
      <right style="thin">
        <color indexed="64"/>
      </right>
      <top/>
      <bottom/>
      <diagonal/>
    </border>
    <border>
      <left style="hair">
        <color indexed="64"/>
      </left>
      <right style="double">
        <color indexed="64"/>
      </right>
      <top/>
      <bottom/>
      <diagonal/>
    </border>
    <border>
      <left style="hair">
        <color auto="1"/>
      </left>
      <right style="hair">
        <color auto="1"/>
      </right>
      <top/>
      <bottom/>
      <diagonal/>
    </border>
    <border>
      <left style="hair">
        <color indexed="64"/>
      </left>
      <right style="thin">
        <color indexed="64"/>
      </right>
      <top/>
      <bottom/>
      <diagonal/>
    </border>
    <border>
      <left style="hair">
        <color indexed="64"/>
      </left>
      <right/>
      <top/>
      <bottom/>
      <diagonal/>
    </border>
    <border>
      <left style="hair">
        <color indexed="64"/>
      </left>
      <right style="double">
        <color indexed="64"/>
      </right>
      <top/>
      <bottom/>
      <diagonal/>
    </border>
    <border>
      <left style="hair">
        <color indexed="8"/>
      </left>
      <right style="hair">
        <color indexed="8"/>
      </right>
      <top/>
      <bottom/>
      <diagonal/>
    </border>
    <border>
      <left style="hair">
        <color auto="1"/>
      </left>
      <right style="hair">
        <color auto="1"/>
      </right>
      <top/>
      <bottom/>
      <diagonal/>
    </border>
    <border>
      <left style="hair">
        <color indexed="64"/>
      </left>
      <right/>
      <top/>
      <bottom/>
      <diagonal/>
    </border>
    <border>
      <left style="hair">
        <color indexed="64"/>
      </left>
      <right style="thin">
        <color indexed="64"/>
      </right>
      <top/>
      <bottom/>
      <diagonal/>
    </border>
    <border>
      <left style="hair">
        <color indexed="64"/>
      </left>
      <right style="double">
        <color indexed="64"/>
      </right>
      <top/>
      <bottom/>
      <diagonal/>
    </border>
    <border>
      <left style="hair">
        <color indexed="8"/>
      </left>
      <right style="thin">
        <color indexed="8"/>
      </right>
      <top/>
      <bottom/>
      <diagonal/>
    </border>
    <border>
      <left style="hair">
        <color indexed="8"/>
      </left>
      <right style="hair">
        <color indexed="8"/>
      </right>
      <top/>
      <bottom/>
      <diagonal/>
    </border>
    <border>
      <left style="hair">
        <color indexed="8"/>
      </left>
      <right/>
      <top/>
      <bottom/>
      <diagonal/>
    </border>
    <border>
      <left style="hair">
        <color auto="1"/>
      </left>
      <right style="hair">
        <color auto="1"/>
      </right>
      <top/>
      <bottom/>
      <diagonal/>
    </border>
    <border>
      <left style="hair">
        <color indexed="64"/>
      </left>
      <right style="thin">
        <color indexed="64"/>
      </right>
      <top/>
      <bottom/>
      <diagonal/>
    </border>
    <border>
      <left style="hair">
        <color indexed="64"/>
      </left>
      <right/>
      <top/>
      <bottom/>
      <diagonal/>
    </border>
    <border>
      <left style="hair">
        <color indexed="8"/>
      </left>
      <right style="thin">
        <color indexed="64"/>
      </right>
      <top/>
      <bottom/>
      <diagonal/>
    </border>
    <border>
      <left style="hair">
        <color indexed="8"/>
      </left>
      <right style="hair">
        <color indexed="8"/>
      </right>
      <top/>
      <bottom/>
      <diagonal/>
    </border>
    <border>
      <left style="hair">
        <color indexed="8"/>
      </left>
      <right style="thin">
        <color indexed="8"/>
      </right>
      <top/>
      <bottom/>
      <diagonal/>
    </border>
    <border>
      <left style="hair">
        <color auto="1"/>
      </left>
      <right style="hair">
        <color auto="1"/>
      </right>
      <top/>
      <bottom/>
      <diagonal/>
    </border>
    <border>
      <left style="hair">
        <color indexed="64"/>
      </left>
      <right/>
      <top/>
      <bottom/>
      <diagonal/>
    </border>
    <border>
      <left style="hair">
        <color indexed="64"/>
      </left>
      <right style="thin">
        <color indexed="64"/>
      </right>
      <top/>
      <bottom/>
      <diagonal/>
    </border>
    <border>
      <left style="hair">
        <color indexed="64"/>
      </left>
      <right style="double">
        <color indexed="64"/>
      </right>
      <top/>
      <bottom/>
      <diagonal/>
    </border>
    <border>
      <left style="thin">
        <color indexed="64"/>
      </left>
      <right style="thin">
        <color indexed="64"/>
      </right>
      <top style="hair">
        <color indexed="64"/>
      </top>
      <bottom/>
      <diagonal/>
    </border>
    <border>
      <left style="hair">
        <color indexed="8"/>
      </left>
      <right/>
      <top/>
      <bottom/>
      <diagonal/>
    </border>
    <border>
      <left style="hair">
        <color indexed="8"/>
      </left>
      <right style="thin">
        <color indexed="64"/>
      </right>
      <top/>
      <bottom/>
      <diagonal/>
    </border>
    <border>
      <left style="hair">
        <color auto="1"/>
      </left>
      <right style="hair">
        <color auto="1"/>
      </right>
      <top/>
      <bottom/>
      <diagonal/>
    </border>
    <border>
      <left style="hair">
        <color indexed="64"/>
      </left>
      <right/>
      <top/>
      <bottom/>
      <diagonal/>
    </border>
    <border>
      <left style="hair">
        <color indexed="64"/>
      </left>
      <right style="thin">
        <color indexed="64"/>
      </right>
      <top/>
      <bottom/>
      <diagonal/>
    </border>
    <border>
      <left/>
      <right style="thin">
        <color indexed="64"/>
      </right>
      <top/>
      <bottom style="double">
        <color indexed="64"/>
      </bottom>
      <diagonal/>
    </border>
  </borders>
  <cellStyleXfs count="299">
    <xf numFmtId="0" fontId="0" fillId="0" borderId="0">
      <alignment vertical="center"/>
    </xf>
    <xf numFmtId="0" fontId="12" fillId="2"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12" fillId="3"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12" fillId="4"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12" fillId="2"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19" borderId="0" applyNumberFormat="0" applyBorder="0" applyAlignment="0" applyProtection="0">
      <alignment vertical="center"/>
    </xf>
    <xf numFmtId="0" fontId="26" fillId="18" borderId="0" applyNumberFormat="0" applyBorder="0" applyAlignment="0" applyProtection="0">
      <alignment vertical="center"/>
    </xf>
    <xf numFmtId="0" fontId="27" fillId="20"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26" fillId="21" borderId="0" applyNumberFormat="0" applyBorder="0" applyAlignment="0" applyProtection="0">
      <alignment vertical="center"/>
    </xf>
    <xf numFmtId="0" fontId="27" fillId="23" borderId="0" applyNumberFormat="0" applyBorder="0" applyAlignment="0" applyProtection="0">
      <alignment vertical="center"/>
    </xf>
    <xf numFmtId="0" fontId="12" fillId="5"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26" fillId="26" borderId="0" applyNumberFormat="0" applyBorder="0" applyAlignment="0" applyProtection="0">
      <alignment vertical="center"/>
    </xf>
    <xf numFmtId="0" fontId="27" fillId="30" borderId="0" applyNumberFormat="0" applyBorder="0" applyAlignment="0" applyProtection="0">
      <alignment vertical="center"/>
    </xf>
    <xf numFmtId="0" fontId="12" fillId="6"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12" fillId="5" borderId="0" applyNumberFormat="0" applyBorder="0" applyAlignment="0" applyProtection="0">
      <alignment vertical="center"/>
    </xf>
    <xf numFmtId="0" fontId="26" fillId="34" borderId="0" applyNumberFormat="0" applyBorder="0" applyAlignment="0" applyProtection="0">
      <alignment vertical="center"/>
    </xf>
    <xf numFmtId="0" fontId="27" fillId="35" borderId="0" applyNumberFormat="0" applyBorder="0" applyAlignment="0" applyProtection="0">
      <alignment vertical="center"/>
    </xf>
    <xf numFmtId="0" fontId="12" fillId="37" borderId="0" applyNumberFormat="0" applyBorder="0" applyAlignment="0" applyProtection="0">
      <alignment vertical="center"/>
    </xf>
    <xf numFmtId="0" fontId="12" fillId="38" borderId="0" applyNumberFormat="0" applyBorder="0" applyAlignment="0" applyProtection="0">
      <alignment vertical="center"/>
    </xf>
    <xf numFmtId="0" fontId="12" fillId="39" borderId="0" applyNumberFormat="0" applyBorder="0" applyAlignment="0" applyProtection="0">
      <alignment vertical="center"/>
    </xf>
    <xf numFmtId="0" fontId="12" fillId="40" borderId="0" applyNumberFormat="0" applyBorder="0" applyAlignment="0" applyProtection="0">
      <alignment vertical="center"/>
    </xf>
    <xf numFmtId="0" fontId="12" fillId="41" borderId="0" applyNumberFormat="0" applyBorder="0" applyAlignment="0" applyProtection="0">
      <alignment vertical="center"/>
    </xf>
    <xf numFmtId="0" fontId="26" fillId="36" borderId="0" applyNumberFormat="0" applyBorder="0" applyAlignment="0" applyProtection="0">
      <alignment vertical="center"/>
    </xf>
    <xf numFmtId="0" fontId="27" fillId="40" borderId="0" applyNumberFormat="0" applyBorder="0" applyAlignment="0" applyProtection="0">
      <alignment vertical="center"/>
    </xf>
    <xf numFmtId="0" fontId="12" fillId="3" borderId="0" applyNumberFormat="0" applyBorder="0" applyAlignment="0" applyProtection="0">
      <alignment vertical="center"/>
    </xf>
    <xf numFmtId="0" fontId="26" fillId="42" borderId="0" applyNumberFormat="0" applyBorder="0" applyAlignment="0" applyProtection="0">
      <alignment vertical="center"/>
    </xf>
    <xf numFmtId="0" fontId="27" fillId="43" borderId="0" applyNumberFormat="0" applyBorder="0" applyAlignment="0" applyProtection="0">
      <alignment vertical="center"/>
    </xf>
    <xf numFmtId="0" fontId="13" fillId="7" borderId="0" applyNumberFormat="0" applyBorder="0" applyAlignment="0" applyProtection="0">
      <alignment vertical="center"/>
    </xf>
    <xf numFmtId="0" fontId="26" fillId="44" borderId="0" applyNumberFormat="0" applyBorder="0" applyAlignment="0" applyProtection="0">
      <alignment vertical="center"/>
    </xf>
    <xf numFmtId="0" fontId="27" fillId="45" borderId="0" applyNumberFormat="0" applyBorder="0" applyAlignment="0" applyProtection="0">
      <alignment vertical="center"/>
    </xf>
    <xf numFmtId="0" fontId="13" fillId="47" borderId="0" applyNumberFormat="0" applyBorder="0" applyAlignment="0" applyProtection="0">
      <alignment vertical="center"/>
    </xf>
    <xf numFmtId="0" fontId="26" fillId="46" borderId="0" applyNumberFormat="0" applyBorder="0" applyAlignment="0" applyProtection="0">
      <alignment vertical="center"/>
    </xf>
    <xf numFmtId="0" fontId="27" fillId="47" borderId="0" applyNumberFormat="0" applyBorder="0" applyAlignment="0" applyProtection="0">
      <alignment vertical="center"/>
    </xf>
    <xf numFmtId="0" fontId="13" fillId="6" borderId="0" applyNumberFormat="0" applyBorder="0" applyAlignment="0" applyProtection="0">
      <alignment vertical="center"/>
    </xf>
    <xf numFmtId="0" fontId="26" fillId="48" borderId="0" applyNumberFormat="0" applyBorder="0" applyAlignment="0" applyProtection="0">
      <alignment vertical="center"/>
    </xf>
    <xf numFmtId="0" fontId="27" fillId="49" borderId="0" applyNumberFormat="0" applyBorder="0" applyAlignment="0" applyProtection="0">
      <alignment vertical="center"/>
    </xf>
    <xf numFmtId="0" fontId="13" fillId="5" borderId="0" applyNumberFormat="0" applyBorder="0" applyAlignment="0" applyProtection="0">
      <alignment vertical="center"/>
    </xf>
    <xf numFmtId="0" fontId="26" fillId="50" borderId="0" applyNumberFormat="0" applyBorder="0" applyAlignment="0" applyProtection="0">
      <alignment vertical="center"/>
    </xf>
    <xf numFmtId="0" fontId="27" fillId="51" borderId="0" applyNumberFormat="0" applyBorder="0" applyAlignment="0" applyProtection="0">
      <alignment vertical="center"/>
    </xf>
    <xf numFmtId="0" fontId="13" fillId="53" borderId="0" applyNumberFormat="0" applyBorder="0" applyAlignment="0" applyProtection="0">
      <alignment vertical="center"/>
    </xf>
    <xf numFmtId="0" fontId="26" fillId="52" borderId="0" applyNumberFormat="0" applyBorder="0" applyAlignment="0" applyProtection="0">
      <alignment vertical="center"/>
    </xf>
    <xf numFmtId="0" fontId="27" fillId="53" borderId="0" applyNumberFormat="0" applyBorder="0" applyAlignment="0" applyProtection="0">
      <alignment vertical="center"/>
    </xf>
    <xf numFmtId="0" fontId="13" fillId="3" borderId="0" applyNumberFormat="0" applyBorder="0" applyAlignment="0" applyProtection="0">
      <alignment vertical="center"/>
    </xf>
    <xf numFmtId="0" fontId="26" fillId="54" borderId="0" applyNumberFormat="0" applyBorder="0" applyAlignment="0" applyProtection="0">
      <alignment vertical="center"/>
    </xf>
    <xf numFmtId="0" fontId="27" fillId="55" borderId="0" applyNumberFormat="0" applyBorder="0" applyAlignment="0" applyProtection="0">
      <alignment vertical="center"/>
    </xf>
    <xf numFmtId="0" fontId="13" fillId="7" borderId="0" applyNumberFormat="0" applyBorder="0" applyAlignment="0" applyProtection="0">
      <alignment vertical="center"/>
    </xf>
    <xf numFmtId="0" fontId="28" fillId="56" borderId="0" applyNumberFormat="0" applyBorder="0" applyAlignment="0" applyProtection="0">
      <alignment vertical="center"/>
    </xf>
    <xf numFmtId="0" fontId="29" fillId="57" borderId="0" applyNumberFormat="0" applyBorder="0" applyAlignment="0" applyProtection="0">
      <alignment vertical="center"/>
    </xf>
    <xf numFmtId="0" fontId="13" fillId="8" borderId="0" applyNumberFormat="0" applyBorder="0" applyAlignment="0" applyProtection="0">
      <alignment vertical="center"/>
    </xf>
    <xf numFmtId="0" fontId="28" fillId="58" borderId="0" applyNumberFormat="0" applyBorder="0" applyAlignment="0" applyProtection="0">
      <alignment vertical="center"/>
    </xf>
    <xf numFmtId="0" fontId="29" fillId="59" borderId="0" applyNumberFormat="0" applyBorder="0" applyAlignment="0" applyProtection="0">
      <alignment vertical="center"/>
    </xf>
    <xf numFmtId="0" fontId="13" fillId="8" borderId="0" applyNumberFormat="0" applyBorder="0" applyAlignment="0" applyProtection="0">
      <alignment vertical="center"/>
    </xf>
    <xf numFmtId="0" fontId="28" fillId="60" borderId="0" applyNumberFormat="0" applyBorder="0" applyAlignment="0" applyProtection="0">
      <alignment vertical="center"/>
    </xf>
    <xf numFmtId="0" fontId="29" fillId="61" borderId="0" applyNumberFormat="0" applyBorder="0" applyAlignment="0" applyProtection="0">
      <alignment vertical="center"/>
    </xf>
    <xf numFmtId="0" fontId="13" fillId="9" borderId="0" applyNumberFormat="0" applyBorder="0" applyAlignment="0" applyProtection="0">
      <alignment vertical="center"/>
    </xf>
    <xf numFmtId="0" fontId="28" fillId="62" borderId="0" applyNumberFormat="0" applyBorder="0" applyAlignment="0" applyProtection="0">
      <alignment vertical="center"/>
    </xf>
    <xf numFmtId="0" fontId="29" fillId="63" borderId="0" applyNumberFormat="0" applyBorder="0" applyAlignment="0" applyProtection="0">
      <alignment vertical="center"/>
    </xf>
    <xf numFmtId="0" fontId="13" fillId="65" borderId="0" applyNumberFormat="0" applyBorder="0" applyAlignment="0" applyProtection="0">
      <alignment vertical="center"/>
    </xf>
    <xf numFmtId="0" fontId="28" fillId="64" borderId="0" applyNumberFormat="0" applyBorder="0" applyAlignment="0" applyProtection="0">
      <alignment vertical="center"/>
    </xf>
    <xf numFmtId="0" fontId="29" fillId="65" borderId="0" applyNumberFormat="0" applyBorder="0" applyAlignment="0" applyProtection="0">
      <alignment vertical="center"/>
    </xf>
    <xf numFmtId="0" fontId="13" fillId="67" borderId="0" applyNumberFormat="0" applyBorder="0" applyAlignment="0" applyProtection="0">
      <alignment vertical="center"/>
    </xf>
    <xf numFmtId="0" fontId="28" fillId="66" borderId="0" applyNumberFormat="0" applyBorder="0" applyAlignment="0" applyProtection="0">
      <alignment vertical="center"/>
    </xf>
    <xf numFmtId="0" fontId="29" fillId="67"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5" fillId="69" borderId="131" applyNumberFormat="0" applyAlignment="0" applyProtection="0">
      <alignment vertical="center"/>
    </xf>
    <xf numFmtId="0" fontId="32" fillId="68" borderId="131" applyNumberFormat="0" applyAlignment="0" applyProtection="0">
      <alignment vertical="center"/>
    </xf>
    <xf numFmtId="0" fontId="33" fillId="69" borderId="131" applyNumberFormat="0" applyAlignment="0" applyProtection="0">
      <alignment vertical="center"/>
    </xf>
    <xf numFmtId="0" fontId="34" fillId="71" borderId="0" applyNumberFormat="0" applyBorder="0" applyAlignment="0" applyProtection="0">
      <alignment vertical="center"/>
    </xf>
    <xf numFmtId="0" fontId="35" fillId="70" borderId="0" applyNumberFormat="0" applyBorder="0" applyAlignment="0" applyProtection="0">
      <alignment vertical="center"/>
    </xf>
    <xf numFmtId="0" fontId="35" fillId="71" borderId="0" applyNumberFormat="0" applyBorder="0" applyAlignment="0" applyProtection="0">
      <alignment vertical="center"/>
    </xf>
    <xf numFmtId="9" fontId="1" fillId="0" borderId="0" applyFont="0" applyFill="0" applyBorder="0" applyAlignment="0" applyProtection="0">
      <alignment vertical="center"/>
    </xf>
    <xf numFmtId="0" fontId="1" fillId="4" borderId="132" applyNumberFormat="0" applyFont="0" applyAlignment="0" applyProtection="0">
      <alignment vertical="center"/>
    </xf>
    <xf numFmtId="0" fontId="26" fillId="72" borderId="132" applyNumberFormat="0" applyFont="0" applyAlignment="0" applyProtection="0">
      <alignment vertical="center"/>
    </xf>
    <xf numFmtId="0" fontId="27" fillId="4" borderId="132" applyNumberFormat="0" applyAlignment="0" applyProtection="0">
      <alignment vertical="center"/>
    </xf>
    <xf numFmtId="0" fontId="36" fillId="0" borderId="133" applyNumberFormat="0" applyFill="0" applyAlignment="0" applyProtection="0">
      <alignment vertical="center"/>
    </xf>
    <xf numFmtId="0" fontId="37" fillId="0" borderId="133" applyNumberFormat="0" applyFill="0" applyAlignment="0" applyProtection="0">
      <alignment vertical="center"/>
    </xf>
    <xf numFmtId="0" fontId="16" fillId="74" borderId="0" applyNumberFormat="0" applyBorder="0" applyAlignment="0" applyProtection="0">
      <alignment vertical="center"/>
    </xf>
    <xf numFmtId="0" fontId="38" fillId="73" borderId="0" applyNumberFormat="0" applyBorder="0" applyAlignment="0" applyProtection="0">
      <alignment vertical="center"/>
    </xf>
    <xf numFmtId="0" fontId="38" fillId="74" borderId="0" applyNumberFormat="0" applyBorder="0" applyAlignment="0" applyProtection="0">
      <alignment vertical="center"/>
    </xf>
    <xf numFmtId="0" fontId="39" fillId="2" borderId="134" applyNumberFormat="0" applyAlignment="0" applyProtection="0">
      <alignment vertical="center"/>
    </xf>
    <xf numFmtId="0" fontId="40" fillId="75" borderId="134" applyNumberFormat="0" applyAlignment="0" applyProtection="0">
      <alignment vertical="center"/>
    </xf>
    <xf numFmtId="0" fontId="40" fillId="76" borderId="134" applyNumberFormat="0" applyAlignment="0" applyProtection="0">
      <alignment vertical="center"/>
    </xf>
    <xf numFmtId="0" fontId="2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7" fillId="0" borderId="1" applyNumberFormat="0" applyFill="0" applyAlignment="0" applyProtection="0">
      <alignment vertical="center"/>
    </xf>
    <xf numFmtId="0" fontId="44" fillId="0" borderId="135" applyNumberFormat="0" applyFill="0" applyAlignment="0" applyProtection="0">
      <alignment vertical="center"/>
    </xf>
    <xf numFmtId="0" fontId="18" fillId="0" borderId="137" applyNumberFormat="0" applyFill="0" applyAlignment="0" applyProtection="0">
      <alignment vertical="center"/>
    </xf>
    <xf numFmtId="0" fontId="18" fillId="0" borderId="138" applyNumberFormat="0" applyFill="0" applyAlignment="0" applyProtection="0">
      <alignment vertical="center"/>
    </xf>
    <xf numFmtId="0" fontId="18" fillId="0" borderId="139" applyNumberFormat="0" applyFill="0" applyAlignment="0" applyProtection="0">
      <alignment vertical="center"/>
    </xf>
    <xf numFmtId="0" fontId="18" fillId="0" borderId="140" applyNumberFormat="0" applyFill="0" applyAlignment="0" applyProtection="0">
      <alignment vertical="center"/>
    </xf>
    <xf numFmtId="0" fontId="18" fillId="0" borderId="141" applyNumberFormat="0" applyFill="0" applyAlignment="0" applyProtection="0">
      <alignment vertical="center"/>
    </xf>
    <xf numFmtId="0" fontId="45" fillId="0" borderId="136" applyNumberFormat="0" applyFill="0" applyAlignment="0" applyProtection="0">
      <alignment vertical="center"/>
    </xf>
    <xf numFmtId="0" fontId="45" fillId="0" borderId="140" applyNumberFormat="0" applyFill="0" applyAlignment="0" applyProtection="0">
      <alignment vertical="center"/>
    </xf>
    <xf numFmtId="0" fontId="19" fillId="0" borderId="2" applyNumberFormat="0" applyFill="0" applyAlignment="0" applyProtection="0">
      <alignment vertical="center"/>
    </xf>
    <xf numFmtId="0" fontId="46" fillId="0" borderId="142" applyNumberFormat="0" applyFill="0" applyAlignment="0" applyProtection="0">
      <alignment vertical="center"/>
    </xf>
    <xf numFmtId="0" fontId="19"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0" fillId="0" borderId="3" applyNumberFormat="0" applyFill="0" applyAlignment="0" applyProtection="0">
      <alignment vertical="center"/>
    </xf>
    <xf numFmtId="0" fontId="47" fillId="0" borderId="143" applyNumberFormat="0" applyFill="0" applyAlignment="0" applyProtection="0">
      <alignment vertical="center"/>
    </xf>
    <xf numFmtId="0" fontId="48" fillId="0" borderId="143" applyNumberFormat="0" applyFill="0" applyAlignment="0" applyProtection="0">
      <alignment vertical="center"/>
    </xf>
    <xf numFmtId="0" fontId="49" fillId="2" borderId="144" applyNumberFormat="0" applyAlignment="0" applyProtection="0">
      <alignment vertical="center"/>
    </xf>
    <xf numFmtId="0" fontId="50" fillId="75" borderId="144" applyNumberFormat="0" applyAlignment="0" applyProtection="0">
      <alignment vertical="center"/>
    </xf>
    <xf numFmtId="0" fontId="50" fillId="76" borderId="144" applyNumberForma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3" borderId="134" applyNumberFormat="0" applyAlignment="0" applyProtection="0">
      <alignment vertical="center"/>
    </xf>
    <xf numFmtId="0" fontId="54" fillId="77" borderId="134" applyNumberFormat="0" applyAlignment="0" applyProtection="0">
      <alignment vertical="center"/>
    </xf>
    <xf numFmtId="0" fontId="54" fillId="3" borderId="134" applyNumberFormat="0" applyAlignment="0" applyProtection="0">
      <alignment vertical="center"/>
    </xf>
    <xf numFmtId="0" fontId="1" fillId="0" borderId="0">
      <alignment vertical="center"/>
    </xf>
    <xf numFmtId="0" fontId="25" fillId="0" borderId="0"/>
    <xf numFmtId="0" fontId="21" fillId="0" borderId="0"/>
    <xf numFmtId="0" fontId="12" fillId="0" borderId="0"/>
    <xf numFmtId="0" fontId="26" fillId="0" borderId="0"/>
    <xf numFmtId="0" fontId="27" fillId="0" borderId="0"/>
    <xf numFmtId="0" fontId="1" fillId="0" borderId="0">
      <alignment vertical="center"/>
    </xf>
    <xf numFmtId="0" fontId="1" fillId="0" borderId="0">
      <alignment vertical="center"/>
    </xf>
    <xf numFmtId="0" fontId="26" fillId="0" borderId="0">
      <alignment vertical="center"/>
    </xf>
    <xf numFmtId="0" fontId="27" fillId="0" borderId="0">
      <alignment vertical="center"/>
    </xf>
    <xf numFmtId="0" fontId="1" fillId="0" borderId="0"/>
    <xf numFmtId="0" fontId="55" fillId="79" borderId="0" applyNumberFormat="0" applyBorder="0" applyAlignment="0" applyProtection="0">
      <alignment vertical="center"/>
    </xf>
    <xf numFmtId="0" fontId="56" fillId="78" borderId="0" applyNumberFormat="0" applyBorder="0" applyAlignment="0" applyProtection="0">
      <alignment vertical="center"/>
    </xf>
    <xf numFmtId="0" fontId="56" fillId="79" borderId="0" applyNumberFormat="0" applyBorder="0" applyAlignment="0" applyProtection="0">
      <alignment vertical="center"/>
    </xf>
    <xf numFmtId="0" fontId="1" fillId="0" borderId="0"/>
    <xf numFmtId="0" fontId="77" fillId="0" borderId="0">
      <alignment vertical="center"/>
    </xf>
    <xf numFmtId="0" fontId="78" fillId="2" borderId="0" applyNumberFormat="0" applyBorder="0" applyAlignment="0" applyProtection="0">
      <alignment vertical="center"/>
    </xf>
    <xf numFmtId="0" fontId="70" fillId="10" borderId="0" applyNumberFormat="0" applyBorder="0" applyAlignment="0" applyProtection="0">
      <alignment vertical="center"/>
    </xf>
    <xf numFmtId="0" fontId="78" fillId="85" borderId="0" applyNumberFormat="0" applyBorder="0" applyAlignment="0" applyProtection="0">
      <alignment vertical="center"/>
    </xf>
    <xf numFmtId="0" fontId="78" fillId="3" borderId="0" applyNumberFormat="0" applyBorder="0" applyAlignment="0" applyProtection="0">
      <alignment vertical="center"/>
    </xf>
    <xf numFmtId="0" fontId="70" fillId="12" borderId="0" applyNumberFormat="0" applyBorder="0" applyAlignment="0" applyProtection="0">
      <alignment vertical="center"/>
    </xf>
    <xf numFmtId="0" fontId="78" fillId="86" borderId="0" applyNumberFormat="0" applyBorder="0" applyAlignment="0" applyProtection="0">
      <alignment vertical="center"/>
    </xf>
    <xf numFmtId="0" fontId="78" fillId="4" borderId="0" applyNumberFormat="0" applyBorder="0" applyAlignment="0" applyProtection="0">
      <alignment vertical="center"/>
    </xf>
    <xf numFmtId="0" fontId="70" fillId="14" borderId="0" applyNumberFormat="0" applyBorder="0" applyAlignment="0" applyProtection="0">
      <alignment vertical="center"/>
    </xf>
    <xf numFmtId="0" fontId="78" fillId="87" borderId="0" applyNumberFormat="0" applyBorder="0" applyAlignment="0" applyProtection="0">
      <alignment vertical="center"/>
    </xf>
    <xf numFmtId="0" fontId="78" fillId="2" borderId="0" applyNumberFormat="0" applyBorder="0" applyAlignment="0" applyProtection="0">
      <alignment vertical="center"/>
    </xf>
    <xf numFmtId="0" fontId="70" fillId="16" borderId="0" applyNumberFormat="0" applyBorder="0" applyAlignment="0" applyProtection="0">
      <alignment vertical="center"/>
    </xf>
    <xf numFmtId="0" fontId="78" fillId="88" borderId="0" applyNumberFormat="0" applyBorder="0" applyAlignment="0" applyProtection="0">
      <alignment vertical="center"/>
    </xf>
    <xf numFmtId="0" fontId="78" fillId="89" borderId="0" applyNumberFormat="0" applyBorder="0" applyAlignment="0" applyProtection="0">
      <alignment vertical="center"/>
    </xf>
    <xf numFmtId="0" fontId="78" fillId="89" borderId="0" applyNumberFormat="0" applyBorder="0" applyAlignment="0" applyProtection="0">
      <alignment vertical="center"/>
    </xf>
    <xf numFmtId="0" fontId="78" fillId="89" borderId="0" applyNumberFormat="0" applyBorder="0" applyAlignment="0" applyProtection="0">
      <alignment vertical="center"/>
    </xf>
    <xf numFmtId="0" fontId="70" fillId="18" borderId="0" applyNumberFormat="0" applyBorder="0" applyAlignment="0" applyProtection="0">
      <alignment vertical="center"/>
    </xf>
    <xf numFmtId="0" fontId="78" fillId="89" borderId="0" applyNumberFormat="0" applyBorder="0" applyAlignment="0" applyProtection="0">
      <alignment vertical="center"/>
    </xf>
    <xf numFmtId="0" fontId="78" fillId="90" borderId="0" applyNumberFormat="0" applyBorder="0" applyAlignment="0" applyProtection="0">
      <alignment vertical="center"/>
    </xf>
    <xf numFmtId="0" fontId="78" fillId="90" borderId="0" applyNumberFormat="0" applyBorder="0" applyAlignment="0" applyProtection="0">
      <alignment vertical="center"/>
    </xf>
    <xf numFmtId="0" fontId="78" fillId="90" borderId="0" applyNumberFormat="0" applyBorder="0" applyAlignment="0" applyProtection="0">
      <alignment vertical="center"/>
    </xf>
    <xf numFmtId="0" fontId="70" fillId="21" borderId="0" applyNumberFormat="0" applyBorder="0" applyAlignment="0" applyProtection="0">
      <alignment vertical="center"/>
    </xf>
    <xf numFmtId="0" fontId="78" fillId="90" borderId="0" applyNumberFormat="0" applyBorder="0" applyAlignment="0" applyProtection="0">
      <alignment vertical="center"/>
    </xf>
    <xf numFmtId="0" fontId="78" fillId="5" borderId="0" applyNumberFormat="0" applyBorder="0" applyAlignment="0" applyProtection="0">
      <alignment vertical="center"/>
    </xf>
    <xf numFmtId="0" fontId="70" fillId="24" borderId="0" applyNumberFormat="0" applyBorder="0" applyAlignment="0" applyProtection="0">
      <alignment vertical="center"/>
    </xf>
    <xf numFmtId="0" fontId="78" fillId="91" borderId="0" applyNumberFormat="0" applyBorder="0" applyAlignment="0" applyProtection="0">
      <alignment vertical="center"/>
    </xf>
    <xf numFmtId="0" fontId="78" fillId="92" borderId="0" applyNumberFormat="0" applyBorder="0" applyAlignment="0" applyProtection="0">
      <alignment vertical="center"/>
    </xf>
    <xf numFmtId="0" fontId="78" fillId="92" borderId="0" applyNumberFormat="0" applyBorder="0" applyAlignment="0" applyProtection="0">
      <alignment vertical="center"/>
    </xf>
    <xf numFmtId="0" fontId="78" fillId="92" borderId="0" applyNumberFormat="0" applyBorder="0" applyAlignment="0" applyProtection="0">
      <alignment vertical="center"/>
    </xf>
    <xf numFmtId="0" fontId="78" fillId="92" borderId="0" applyNumberFormat="0" applyBorder="0" applyAlignment="0" applyProtection="0">
      <alignment vertical="center"/>
    </xf>
    <xf numFmtId="0" fontId="78" fillId="92" borderId="0" applyNumberFormat="0" applyBorder="0" applyAlignment="0" applyProtection="0">
      <alignment vertical="center"/>
    </xf>
    <xf numFmtId="0" fontId="70" fillId="26" borderId="0" applyNumberFormat="0" applyBorder="0" applyAlignment="0" applyProtection="0">
      <alignment vertical="center"/>
    </xf>
    <xf numFmtId="0" fontId="78" fillId="92" borderId="0" applyNumberFormat="0" applyBorder="0" applyAlignment="0" applyProtection="0">
      <alignment vertical="center"/>
    </xf>
    <xf numFmtId="0" fontId="78" fillId="6" borderId="0" applyNumberFormat="0" applyBorder="0" applyAlignment="0" applyProtection="0">
      <alignment vertical="center"/>
    </xf>
    <xf numFmtId="0" fontId="70" fillId="32" borderId="0" applyNumberFormat="0" applyBorder="0" applyAlignment="0" applyProtection="0">
      <alignment vertical="center"/>
    </xf>
    <xf numFmtId="0" fontId="78" fillId="93" borderId="0" applyNumberFormat="0" applyBorder="0" applyAlignment="0" applyProtection="0">
      <alignment vertical="center"/>
    </xf>
    <xf numFmtId="0" fontId="78" fillId="5" borderId="0" applyNumberFormat="0" applyBorder="0" applyAlignment="0" applyProtection="0">
      <alignment vertical="center"/>
    </xf>
    <xf numFmtId="0" fontId="70" fillId="34" borderId="0" applyNumberFormat="0" applyBorder="0" applyAlignment="0" applyProtection="0">
      <alignment vertical="center"/>
    </xf>
    <xf numFmtId="0" fontId="78" fillId="94" borderId="0" applyNumberFormat="0" applyBorder="0" applyAlignment="0" applyProtection="0">
      <alignment vertical="center"/>
    </xf>
    <xf numFmtId="0" fontId="78" fillId="95" borderId="0" applyNumberFormat="0" applyBorder="0" applyAlignment="0" applyProtection="0">
      <alignment vertical="center"/>
    </xf>
    <xf numFmtId="0" fontId="78" fillId="95" borderId="0" applyNumberFormat="0" applyBorder="0" applyAlignment="0" applyProtection="0">
      <alignment vertical="center"/>
    </xf>
    <xf numFmtId="0" fontId="78" fillId="95" borderId="0" applyNumberFormat="0" applyBorder="0" applyAlignment="0" applyProtection="0">
      <alignment vertical="center"/>
    </xf>
    <xf numFmtId="0" fontId="78" fillId="95" borderId="0" applyNumberFormat="0" applyBorder="0" applyAlignment="0" applyProtection="0">
      <alignment vertical="center"/>
    </xf>
    <xf numFmtId="0" fontId="78" fillId="95" borderId="0" applyNumberFormat="0" applyBorder="0" applyAlignment="0" applyProtection="0">
      <alignment vertical="center"/>
    </xf>
    <xf numFmtId="0" fontId="70" fillId="36" borderId="0" applyNumberFormat="0" applyBorder="0" applyAlignment="0" applyProtection="0">
      <alignment vertical="center"/>
    </xf>
    <xf numFmtId="0" fontId="78" fillId="95" borderId="0" applyNumberFormat="0" applyBorder="0" applyAlignment="0" applyProtection="0">
      <alignment vertical="center"/>
    </xf>
    <xf numFmtId="0" fontId="78" fillId="3" borderId="0" applyNumberFormat="0" applyBorder="0" applyAlignment="0" applyProtection="0">
      <alignment vertical="center"/>
    </xf>
    <xf numFmtId="0" fontId="70" fillId="42" borderId="0" applyNumberFormat="0" applyBorder="0" applyAlignment="0" applyProtection="0">
      <alignment vertical="center"/>
    </xf>
    <xf numFmtId="0" fontId="78" fillId="96" borderId="0" applyNumberFormat="0" applyBorder="0" applyAlignment="0" applyProtection="0">
      <alignment vertical="center"/>
    </xf>
    <xf numFmtId="0" fontId="79" fillId="7" borderId="0" applyNumberFormat="0" applyBorder="0" applyAlignment="0" applyProtection="0">
      <alignment vertical="center"/>
    </xf>
    <xf numFmtId="0" fontId="70" fillId="44" borderId="0" applyNumberFormat="0" applyBorder="0" applyAlignment="0" applyProtection="0">
      <alignment vertical="center"/>
    </xf>
    <xf numFmtId="0" fontId="78" fillId="45" borderId="0" applyNumberFormat="0" applyBorder="0" applyAlignment="0" applyProtection="0">
      <alignment vertical="center"/>
    </xf>
    <xf numFmtId="0" fontId="79" fillId="47" borderId="0" applyNumberFormat="0" applyBorder="0" applyAlignment="0" applyProtection="0">
      <alignment vertical="center"/>
    </xf>
    <xf numFmtId="0" fontId="70" fillId="46" borderId="0" applyNumberFormat="0" applyBorder="0" applyAlignment="0" applyProtection="0">
      <alignment vertical="center"/>
    </xf>
    <xf numFmtId="0" fontId="78" fillId="47" borderId="0" applyNumberFormat="0" applyBorder="0" applyAlignment="0" applyProtection="0">
      <alignment vertical="center"/>
    </xf>
    <xf numFmtId="0" fontId="79" fillId="6" borderId="0" applyNumberFormat="0" applyBorder="0" applyAlignment="0" applyProtection="0">
      <alignment vertical="center"/>
    </xf>
    <xf numFmtId="0" fontId="70" fillId="48" borderId="0" applyNumberFormat="0" applyBorder="0" applyAlignment="0" applyProtection="0">
      <alignment vertical="center"/>
    </xf>
    <xf numFmtId="0" fontId="78" fillId="49" borderId="0" applyNumberFormat="0" applyBorder="0" applyAlignment="0" applyProtection="0">
      <alignment vertical="center"/>
    </xf>
    <xf numFmtId="0" fontId="79" fillId="5" borderId="0" applyNumberFormat="0" applyBorder="0" applyAlignment="0" applyProtection="0">
      <alignment vertical="center"/>
    </xf>
    <xf numFmtId="0" fontId="70" fillId="50" borderId="0" applyNumberFormat="0" applyBorder="0" applyAlignment="0" applyProtection="0">
      <alignment vertical="center"/>
    </xf>
    <xf numFmtId="0" fontId="78" fillId="51" borderId="0" applyNumberFormat="0" applyBorder="0" applyAlignment="0" applyProtection="0">
      <alignment vertical="center"/>
    </xf>
    <xf numFmtId="0" fontId="79" fillId="53" borderId="0" applyNumberFormat="0" applyBorder="0" applyAlignment="0" applyProtection="0">
      <alignment vertical="center"/>
    </xf>
    <xf numFmtId="0" fontId="70" fillId="52" borderId="0" applyNumberFormat="0" applyBorder="0" applyAlignment="0" applyProtection="0">
      <alignment vertical="center"/>
    </xf>
    <xf numFmtId="0" fontId="78" fillId="53" borderId="0" applyNumberFormat="0" applyBorder="0" applyAlignment="0" applyProtection="0">
      <alignment vertical="center"/>
    </xf>
    <xf numFmtId="0" fontId="79" fillId="3" borderId="0" applyNumberFormat="0" applyBorder="0" applyAlignment="0" applyProtection="0">
      <alignment vertical="center"/>
    </xf>
    <xf numFmtId="0" fontId="70" fillId="54" borderId="0" applyNumberFormat="0" applyBorder="0" applyAlignment="0" applyProtection="0">
      <alignment vertical="center"/>
    </xf>
    <xf numFmtId="0" fontId="78" fillId="55" borderId="0" applyNumberFormat="0" applyBorder="0" applyAlignment="0" applyProtection="0">
      <alignment vertical="center"/>
    </xf>
    <xf numFmtId="0" fontId="80" fillId="71" borderId="0" applyNumberFormat="0" applyBorder="0" applyAlignment="0" applyProtection="0">
      <alignment vertical="center"/>
    </xf>
    <xf numFmtId="0" fontId="81" fillId="70" borderId="0" applyNumberFormat="0" applyBorder="0" applyAlignment="0" applyProtection="0">
      <alignment vertical="center"/>
    </xf>
    <xf numFmtId="0" fontId="81" fillId="71" borderId="0" applyNumberFormat="0" applyBorder="0" applyAlignment="0" applyProtection="0">
      <alignment vertical="center"/>
    </xf>
    <xf numFmtId="0" fontId="79" fillId="7" borderId="0" applyNumberFormat="0" applyBorder="0" applyAlignment="0" applyProtection="0">
      <alignment vertical="center"/>
    </xf>
    <xf numFmtId="0" fontId="82" fillId="56" borderId="0" applyNumberFormat="0" applyBorder="0" applyAlignment="0" applyProtection="0">
      <alignment vertical="center"/>
    </xf>
    <xf numFmtId="0" fontId="79" fillId="57" borderId="0" applyNumberFormat="0" applyBorder="0" applyAlignment="0" applyProtection="0">
      <alignment vertical="center"/>
    </xf>
    <xf numFmtId="0" fontId="79" fillId="8" borderId="0" applyNumberFormat="0" applyBorder="0" applyAlignment="0" applyProtection="0">
      <alignment vertical="center"/>
    </xf>
    <xf numFmtId="0" fontId="82" fillId="58" borderId="0" applyNumberFormat="0" applyBorder="0" applyAlignment="0" applyProtection="0">
      <alignment vertical="center"/>
    </xf>
    <xf numFmtId="0" fontId="79" fillId="59" borderId="0" applyNumberFormat="0" applyBorder="0" applyAlignment="0" applyProtection="0">
      <alignment vertical="center"/>
    </xf>
    <xf numFmtId="0" fontId="79" fillId="8" borderId="0" applyNumberFormat="0" applyBorder="0" applyAlignment="0" applyProtection="0">
      <alignment vertical="center"/>
    </xf>
    <xf numFmtId="0" fontId="82" fillId="60" borderId="0" applyNumberFormat="0" applyBorder="0" applyAlignment="0" applyProtection="0">
      <alignment vertical="center"/>
    </xf>
    <xf numFmtId="0" fontId="79" fillId="61" borderId="0" applyNumberFormat="0" applyBorder="0" applyAlignment="0" applyProtection="0">
      <alignment vertical="center"/>
    </xf>
    <xf numFmtId="0" fontId="79" fillId="9" borderId="0" applyNumberFormat="0" applyBorder="0" applyAlignment="0" applyProtection="0">
      <alignment vertical="center"/>
    </xf>
    <xf numFmtId="0" fontId="82" fillId="62" borderId="0" applyNumberFormat="0" applyBorder="0" applyAlignment="0" applyProtection="0">
      <alignment vertical="center"/>
    </xf>
    <xf numFmtId="0" fontId="79" fillId="63" borderId="0" applyNumberFormat="0" applyBorder="0" applyAlignment="0" applyProtection="0">
      <alignment vertical="center"/>
    </xf>
    <xf numFmtId="0" fontId="79" fillId="65" borderId="0" applyNumberFormat="0" applyBorder="0" applyAlignment="0" applyProtection="0">
      <alignment vertical="center"/>
    </xf>
    <xf numFmtId="0" fontId="82" fillId="64" borderId="0" applyNumberFormat="0" applyBorder="0" applyAlignment="0" applyProtection="0">
      <alignment vertical="center"/>
    </xf>
    <xf numFmtId="0" fontId="79" fillId="65" borderId="0" applyNumberFormat="0" applyBorder="0" applyAlignment="0" applyProtection="0">
      <alignment vertical="center"/>
    </xf>
    <xf numFmtId="0" fontId="79" fillId="67" borderId="0" applyNumberFormat="0" applyBorder="0" applyAlignment="0" applyProtection="0">
      <alignment vertical="center"/>
    </xf>
    <xf numFmtId="0" fontId="82" fillId="66" borderId="0" applyNumberFormat="0" applyBorder="0" applyAlignment="0" applyProtection="0">
      <alignment vertical="center"/>
    </xf>
    <xf numFmtId="0" fontId="79" fillId="67" borderId="0" applyNumberFormat="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5" fillId="69" borderId="131" applyNumberFormat="0" applyAlignment="0" applyProtection="0">
      <alignment vertical="center"/>
    </xf>
    <xf numFmtId="0" fontId="86" fillId="68" borderId="131" applyNumberFormat="0" applyAlignment="0" applyProtection="0">
      <alignment vertical="center"/>
    </xf>
    <xf numFmtId="0" fontId="85" fillId="69" borderId="131" applyNumberFormat="0" applyAlignment="0" applyProtection="0">
      <alignment vertical="center"/>
    </xf>
    <xf numFmtId="0" fontId="77" fillId="4" borderId="132" applyNumberFormat="0" applyFont="0" applyAlignment="0" applyProtection="0">
      <alignment vertical="center"/>
    </xf>
    <xf numFmtId="0" fontId="70" fillId="72" borderId="132" applyNumberFormat="0" applyFont="0" applyAlignment="0" applyProtection="0">
      <alignment vertical="center"/>
    </xf>
    <xf numFmtId="0" fontId="78" fillId="4" borderId="132" applyNumberFormat="0" applyAlignment="0" applyProtection="0">
      <alignment vertical="center"/>
    </xf>
    <xf numFmtId="0" fontId="87" fillId="0" borderId="133" applyNumberFormat="0" applyFill="0" applyAlignment="0" applyProtection="0">
      <alignment vertical="center"/>
    </xf>
    <xf numFmtId="0" fontId="87" fillId="0" borderId="133" applyNumberFormat="0" applyFill="0" applyAlignment="0" applyProtection="0">
      <alignment vertical="center"/>
    </xf>
    <xf numFmtId="0" fontId="88" fillId="3" borderId="134" applyNumberFormat="0" applyAlignment="0" applyProtection="0">
      <alignment vertical="center"/>
    </xf>
    <xf numFmtId="0" fontId="88" fillId="77" borderId="134" applyNumberFormat="0" applyAlignment="0" applyProtection="0">
      <alignment vertical="center"/>
    </xf>
    <xf numFmtId="0" fontId="88" fillId="3" borderId="134" applyNumberFormat="0" applyAlignment="0" applyProtection="0">
      <alignment vertical="center"/>
    </xf>
    <xf numFmtId="0" fontId="89" fillId="2" borderId="144" applyNumberFormat="0" applyAlignment="0" applyProtection="0">
      <alignment vertical="center"/>
    </xf>
    <xf numFmtId="0" fontId="89" fillId="75" borderId="144" applyNumberFormat="0" applyAlignment="0" applyProtection="0">
      <alignment vertical="center"/>
    </xf>
    <xf numFmtId="0" fontId="89" fillId="76" borderId="144" applyNumberFormat="0" applyAlignment="0" applyProtection="0">
      <alignment vertical="center"/>
    </xf>
    <xf numFmtId="0" fontId="90" fillId="74" borderId="0" applyNumberFormat="0" applyBorder="0" applyAlignment="0" applyProtection="0">
      <alignment vertical="center"/>
    </xf>
    <xf numFmtId="0" fontId="91" fillId="73" borderId="0" applyNumberFormat="0" applyBorder="0" applyAlignment="0" applyProtection="0">
      <alignment vertical="center"/>
    </xf>
    <xf numFmtId="0" fontId="91" fillId="74" borderId="0" applyNumberFormat="0" applyBorder="0" applyAlignment="0" applyProtection="0">
      <alignment vertical="center"/>
    </xf>
    <xf numFmtId="38" fontId="77" fillId="0" borderId="0" applyFont="0" applyFill="0" applyBorder="0" applyAlignment="0" applyProtection="0">
      <alignment vertical="center"/>
    </xf>
    <xf numFmtId="0" fontId="77" fillId="0" borderId="0">
      <alignment vertical="center"/>
    </xf>
    <xf numFmtId="0" fontId="70" fillId="0" borderId="0"/>
    <xf numFmtId="0" fontId="78" fillId="0" borderId="0"/>
    <xf numFmtId="0" fontId="78" fillId="0" borderId="0"/>
    <xf numFmtId="0" fontId="70" fillId="0" borderId="0"/>
    <xf numFmtId="0" fontId="78" fillId="0" borderId="0"/>
    <xf numFmtId="0" fontId="77" fillId="0" borderId="0">
      <alignment vertical="center"/>
    </xf>
    <xf numFmtId="0" fontId="77" fillId="0" borderId="0">
      <alignment vertical="center"/>
    </xf>
    <xf numFmtId="0" fontId="70" fillId="0" borderId="0">
      <alignment vertical="center"/>
    </xf>
    <xf numFmtId="0" fontId="78" fillId="0" borderId="0">
      <alignment vertical="center"/>
    </xf>
    <xf numFmtId="0" fontId="92" fillId="79" borderId="0" applyNumberFormat="0" applyBorder="0" applyAlignment="0" applyProtection="0">
      <alignment vertical="center"/>
    </xf>
    <xf numFmtId="0" fontId="92" fillId="78" borderId="0" applyNumberFormat="0" applyBorder="0" applyAlignment="0" applyProtection="0">
      <alignment vertical="center"/>
    </xf>
    <xf numFmtId="0" fontId="92" fillId="79" borderId="0" applyNumberFormat="0" applyBorder="0" applyAlignment="0" applyProtection="0">
      <alignment vertical="center"/>
    </xf>
    <xf numFmtId="0" fontId="93" fillId="0" borderId="1" applyNumberFormat="0" applyFill="0" applyAlignment="0" applyProtection="0">
      <alignment vertical="center"/>
    </xf>
    <xf numFmtId="0" fontId="94" fillId="0" borderId="135" applyNumberFormat="0" applyFill="0" applyAlignment="0" applyProtection="0">
      <alignment vertical="center"/>
    </xf>
    <xf numFmtId="0" fontId="95" fillId="0" borderId="136" applyNumberFormat="0" applyFill="0" applyAlignment="0" applyProtection="0">
      <alignment vertical="center"/>
    </xf>
    <xf numFmtId="0" fontId="95" fillId="0" borderId="136" applyNumberFormat="0" applyFill="0" applyAlignment="0" applyProtection="0">
      <alignment vertical="center"/>
    </xf>
    <xf numFmtId="0" fontId="95" fillId="0" borderId="136" applyNumberFormat="0" applyFill="0" applyAlignment="0" applyProtection="0">
      <alignment vertical="center"/>
    </xf>
    <xf numFmtId="0" fontId="95" fillId="0" borderId="136" applyNumberFormat="0" applyFill="0" applyAlignment="0" applyProtection="0">
      <alignment vertical="center"/>
    </xf>
    <xf numFmtId="0" fontId="95" fillId="0" borderId="136" applyNumberFormat="0" applyFill="0" applyAlignment="0" applyProtection="0">
      <alignment vertical="center"/>
    </xf>
    <xf numFmtId="0" fontId="96" fillId="0" borderId="136" applyNumberFormat="0" applyFill="0" applyAlignment="0" applyProtection="0">
      <alignment vertical="center"/>
    </xf>
    <xf numFmtId="0" fontId="96" fillId="0" borderId="136" applyNumberFormat="0" applyFill="0" applyAlignment="0" applyProtection="0">
      <alignment vertical="center"/>
    </xf>
    <xf numFmtId="0" fontId="97" fillId="0" borderId="2" applyNumberFormat="0" applyFill="0" applyAlignment="0" applyProtection="0">
      <alignment vertical="center"/>
    </xf>
    <xf numFmtId="0" fontId="98" fillId="0" borderId="142" applyNumberFormat="0" applyFill="0" applyAlignment="0" applyProtection="0">
      <alignment vertical="center"/>
    </xf>
    <xf numFmtId="0" fontId="97"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9" fillId="2" borderId="134" applyNumberFormat="0" applyAlignment="0" applyProtection="0">
      <alignment vertical="center"/>
    </xf>
    <xf numFmtId="0" fontId="99" fillId="75" borderId="134" applyNumberFormat="0" applyAlignment="0" applyProtection="0">
      <alignment vertical="center"/>
    </xf>
    <xf numFmtId="0" fontId="99" fillId="76" borderId="134" applyNumberFormat="0" applyAlignment="0" applyProtection="0">
      <alignment vertical="center"/>
    </xf>
    <xf numFmtId="0" fontId="100"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3" fillId="0" borderId="3" applyNumberFormat="0" applyFill="0" applyAlignment="0" applyProtection="0">
      <alignment vertical="center"/>
    </xf>
    <xf numFmtId="0" fontId="104" fillId="0" borderId="143" applyNumberFormat="0" applyFill="0" applyAlignment="0" applyProtection="0">
      <alignment vertical="center"/>
    </xf>
    <xf numFmtId="0" fontId="103" fillId="0" borderId="143" applyNumberFormat="0" applyFill="0" applyAlignment="0" applyProtection="0">
      <alignment vertical="center"/>
    </xf>
    <xf numFmtId="38" fontId="77" fillId="0" borderId="0" applyFont="0" applyFill="0" applyBorder="0" applyAlignment="0" applyProtection="0">
      <alignment vertical="center"/>
    </xf>
  </cellStyleXfs>
  <cellXfs count="2591">
    <xf numFmtId="0" fontId="0" fillId="0" borderId="0" xfId="0">
      <alignment vertical="center"/>
    </xf>
    <xf numFmtId="178" fontId="5" fillId="0" borderId="0" xfId="0" applyNumberFormat="1" applyFont="1" applyAlignment="1">
      <alignment horizontal="right" vertical="center"/>
    </xf>
    <xf numFmtId="0" fontId="3" fillId="0" borderId="30" xfId="0" applyFont="1" applyBorder="1" applyAlignment="1">
      <alignment horizontal="center" vertical="center"/>
    </xf>
    <xf numFmtId="0" fontId="3" fillId="0" borderId="30" xfId="0" applyFont="1" applyBorder="1" applyAlignment="1">
      <alignment horizontal="center" vertical="center" wrapText="1"/>
    </xf>
    <xf numFmtId="55" fontId="8" fillId="2" borderId="0" xfId="0" applyNumberFormat="1" applyFont="1" applyFill="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horizontal="center" vertical="center"/>
    </xf>
    <xf numFmtId="58" fontId="3" fillId="0" borderId="30" xfId="0" applyNumberFormat="1" applyFont="1" applyBorder="1" applyAlignment="1">
      <alignment horizontal="distributed" vertical="center" justifyLastLine="1"/>
    </xf>
    <xf numFmtId="0" fontId="7" fillId="0" borderId="30" xfId="0" applyFont="1" applyBorder="1" applyAlignment="1">
      <alignment horizontal="center" vertical="center"/>
    </xf>
    <xf numFmtId="0" fontId="4" fillId="0" borderId="0" xfId="0" applyFont="1">
      <alignment vertical="center"/>
    </xf>
    <xf numFmtId="58" fontId="4" fillId="0" borderId="30" xfId="0" applyNumberFormat="1" applyFont="1" applyBorder="1" applyAlignment="1">
      <alignment horizontal="distributed" vertical="center" justifyLastLine="1"/>
    </xf>
    <xf numFmtId="0" fontId="4" fillId="0" borderId="30" xfId="0" applyFont="1" applyBorder="1" applyAlignment="1">
      <alignment horizontal="center" vertical="center"/>
    </xf>
    <xf numFmtId="0" fontId="4" fillId="0" borderId="30" xfId="0" applyFont="1" applyBorder="1" applyAlignment="1">
      <alignment vertical="center" wrapText="1"/>
    </xf>
    <xf numFmtId="0" fontId="4" fillId="0" borderId="30" xfId="0" applyFont="1" applyBorder="1">
      <alignment vertical="center"/>
    </xf>
    <xf numFmtId="58" fontId="4" fillId="0" borderId="31" xfId="0" applyNumberFormat="1" applyFont="1" applyBorder="1" applyAlignment="1">
      <alignment horizontal="distributed" vertical="center" justifyLastLine="1"/>
    </xf>
    <xf numFmtId="0" fontId="4" fillId="2" borderId="0" xfId="0" applyFont="1" applyFill="1">
      <alignment vertical="center"/>
    </xf>
    <xf numFmtId="58" fontId="4" fillId="0" borderId="37" xfId="0" applyNumberFormat="1" applyFont="1" applyBorder="1" applyAlignment="1">
      <alignment horizontal="distributed" vertical="center" justifyLastLine="1"/>
    </xf>
    <xf numFmtId="0" fontId="4" fillId="0" borderId="37" xfId="0" applyFont="1" applyBorder="1" applyAlignment="1">
      <alignment horizontal="center" vertical="center"/>
    </xf>
    <xf numFmtId="0" fontId="4" fillId="0" borderId="37" xfId="0" applyFont="1" applyBorder="1" applyAlignment="1">
      <alignment vertical="center" wrapText="1"/>
    </xf>
    <xf numFmtId="0" fontId="0" fillId="2" borderId="0" xfId="0" applyFill="1">
      <alignment vertical="center"/>
    </xf>
    <xf numFmtId="0" fontId="0" fillId="0" borderId="0" xfId="0" applyAlignment="1">
      <alignment horizontal="left" vertical="center"/>
    </xf>
    <xf numFmtId="0" fontId="0" fillId="0" borderId="16" xfId="0" applyBorder="1">
      <alignment vertical="center"/>
    </xf>
    <xf numFmtId="0" fontId="0" fillId="0" borderId="0" xfId="0" applyAlignment="1">
      <alignment horizontal="center" vertical="center"/>
    </xf>
    <xf numFmtId="178" fontId="0" fillId="0" borderId="0" xfId="0" applyNumberFormat="1">
      <alignment vertical="center"/>
    </xf>
    <xf numFmtId="178" fontId="0" fillId="2" borderId="0" xfId="0" applyNumberFormat="1" applyFill="1">
      <alignment vertical="center"/>
    </xf>
    <xf numFmtId="0" fontId="0" fillId="0" borderId="22" xfId="0" applyBorder="1" applyAlignment="1">
      <alignment horizontal="center" vertical="center"/>
    </xf>
    <xf numFmtId="0" fontId="0" fillId="0" borderId="87" xfId="0" applyBorder="1">
      <alignment vertical="center"/>
    </xf>
    <xf numFmtId="0" fontId="0" fillId="0" borderId="88" xfId="0" applyBorder="1">
      <alignment vertical="center"/>
    </xf>
    <xf numFmtId="0" fontId="0" fillId="2" borderId="0" xfId="0" applyFill="1" applyAlignment="1">
      <alignment horizontal="left" vertical="center"/>
    </xf>
    <xf numFmtId="55" fontId="24" fillId="2" borderId="0" xfId="0" applyNumberFormat="1" applyFont="1" applyFill="1" applyAlignment="1">
      <alignment horizontal="center" vertical="center"/>
    </xf>
    <xf numFmtId="58" fontId="3" fillId="0" borderId="0" xfId="0" applyNumberFormat="1" applyFont="1" applyAlignment="1">
      <alignment horizontal="distributed" vertical="center" justifyLastLine="1"/>
    </xf>
    <xf numFmtId="0" fontId="7" fillId="0" borderId="0" xfId="0" applyFont="1" applyAlignment="1">
      <alignment horizontal="center" vertical="center"/>
    </xf>
    <xf numFmtId="0" fontId="41" fillId="0" borderId="0" xfId="0" applyFont="1" applyAlignment="1">
      <alignment horizontal="left" vertical="center"/>
    </xf>
    <xf numFmtId="0" fontId="0" fillId="0" borderId="16" xfId="0" applyBorder="1" applyAlignment="1">
      <alignment horizontal="center" vertical="center"/>
    </xf>
    <xf numFmtId="0" fontId="0" fillId="0" borderId="109" xfId="0" applyBorder="1" applyAlignment="1">
      <alignment horizontal="center" vertical="center"/>
    </xf>
    <xf numFmtId="0" fontId="6" fillId="2" borderId="0" xfId="0" applyFont="1" applyFill="1" applyAlignment="1">
      <alignment horizontal="center" vertical="center"/>
    </xf>
    <xf numFmtId="0" fontId="0" fillId="2" borderId="0" xfId="0" applyFill="1" applyAlignment="1">
      <alignment horizontal="center" vertical="center"/>
    </xf>
    <xf numFmtId="55" fontId="23" fillId="2" borderId="0" xfId="0" quotePrefix="1" applyNumberFormat="1" applyFont="1" applyFill="1" applyAlignment="1">
      <alignment horizontal="center"/>
    </xf>
    <xf numFmtId="177" fontId="68" fillId="5" borderId="80" xfId="0" applyNumberFormat="1" applyFont="1" applyFill="1" applyBorder="1" applyAlignment="1">
      <alignment horizontal="right" vertical="center" wrapText="1"/>
    </xf>
    <xf numFmtId="178" fontId="68" fillId="81" borderId="80" xfId="0" applyNumberFormat="1" applyFont="1" applyFill="1" applyBorder="1" applyAlignment="1">
      <alignment horizontal="right" vertical="center" wrapText="1"/>
    </xf>
    <xf numFmtId="177" fontId="68" fillId="81" borderId="80" xfId="0" applyNumberFormat="1" applyFont="1" applyFill="1" applyBorder="1" applyAlignment="1">
      <alignment horizontal="right" vertical="center" wrapText="1"/>
    </xf>
    <xf numFmtId="177" fontId="68" fillId="81" borderId="85" xfId="0" applyNumberFormat="1" applyFont="1" applyFill="1" applyBorder="1" applyAlignment="1">
      <alignment horizontal="right" vertical="center" wrapText="1"/>
    </xf>
    <xf numFmtId="182" fontId="25" fillId="0" borderId="0" xfId="0" applyNumberFormat="1" applyFont="1">
      <alignment vertical="center"/>
    </xf>
    <xf numFmtId="182" fontId="62" fillId="0" borderId="34" xfId="0" applyNumberFormat="1" applyFont="1" applyBorder="1" applyAlignment="1">
      <alignment horizontal="right" vertical="center"/>
    </xf>
    <xf numFmtId="178" fontId="68" fillId="5" borderId="80" xfId="0" applyNumberFormat="1" applyFont="1" applyFill="1" applyBorder="1" applyAlignment="1">
      <alignment horizontal="right" vertical="center" wrapText="1"/>
    </xf>
    <xf numFmtId="182" fontId="65" fillId="0" borderId="0" xfId="0" applyNumberFormat="1" applyFont="1">
      <alignment vertical="center"/>
    </xf>
    <xf numFmtId="178" fontId="68" fillId="81" borderId="155" xfId="0" applyNumberFormat="1" applyFont="1" applyFill="1" applyBorder="1" applyAlignment="1">
      <alignment horizontal="right" vertical="center"/>
    </xf>
    <xf numFmtId="178" fontId="68" fillId="81" borderId="153" xfId="0" applyNumberFormat="1" applyFont="1" applyFill="1" applyBorder="1" applyAlignment="1" applyProtection="1">
      <alignment horizontal="right" vertical="center"/>
      <protection locked="0"/>
    </xf>
    <xf numFmtId="177" fontId="68" fillId="5" borderId="155" xfId="0" applyNumberFormat="1" applyFont="1" applyFill="1" applyBorder="1" applyAlignment="1" applyProtection="1">
      <alignment horizontal="right" vertical="center"/>
      <protection locked="0"/>
    </xf>
    <xf numFmtId="177" fontId="68" fillId="81" borderId="155" xfId="0" applyNumberFormat="1" applyFont="1" applyFill="1" applyBorder="1" applyAlignment="1" applyProtection="1">
      <alignment horizontal="right" vertical="center"/>
      <protection locked="0"/>
    </xf>
    <xf numFmtId="177" fontId="68" fillId="82" borderId="155" xfId="0" applyNumberFormat="1" applyFont="1" applyFill="1" applyBorder="1" applyAlignment="1" applyProtection="1">
      <alignment horizontal="right" vertical="center"/>
      <protection locked="0"/>
    </xf>
    <xf numFmtId="178" fontId="68" fillId="5" borderId="153" xfId="0" applyNumberFormat="1" applyFont="1" applyFill="1" applyBorder="1" applyAlignment="1" applyProtection="1">
      <alignment horizontal="right" vertical="center"/>
      <protection locked="0"/>
    </xf>
    <xf numFmtId="178" fontId="68" fillId="0" borderId="153" xfId="0" applyNumberFormat="1" applyFont="1" applyBorder="1" applyAlignment="1" applyProtection="1">
      <alignment horizontal="right" vertical="center"/>
      <protection locked="0"/>
    </xf>
    <xf numFmtId="178" fontId="68" fillId="81" borderId="153" xfId="0" applyNumberFormat="1" applyFont="1" applyFill="1" applyBorder="1" applyAlignment="1">
      <alignment horizontal="right" vertical="center"/>
    </xf>
    <xf numFmtId="178" fontId="68" fillId="82" borderId="153" xfId="0" applyNumberFormat="1" applyFont="1" applyFill="1" applyBorder="1" applyAlignment="1" applyProtection="1">
      <alignment horizontal="right" vertical="center"/>
      <protection locked="0"/>
    </xf>
    <xf numFmtId="178" fontId="68" fillId="5" borderId="154" xfId="0" applyNumberFormat="1" applyFont="1" applyFill="1" applyBorder="1" applyAlignment="1" applyProtection="1">
      <alignment horizontal="right" vertical="center"/>
      <protection locked="0"/>
    </xf>
    <xf numFmtId="178" fontId="68" fillId="81" borderId="154" xfId="0" applyNumberFormat="1" applyFont="1" applyFill="1" applyBorder="1" applyAlignment="1" applyProtection="1">
      <alignment horizontal="right" vertical="center"/>
      <protection locked="0"/>
    </xf>
    <xf numFmtId="178" fontId="68" fillId="0" borderId="154" xfId="0" applyNumberFormat="1" applyFont="1" applyBorder="1" applyAlignment="1" applyProtection="1">
      <alignment horizontal="right" vertical="center"/>
      <protection locked="0"/>
    </xf>
    <xf numFmtId="178" fontId="68" fillId="81" borderId="154" xfId="0" applyNumberFormat="1" applyFont="1" applyFill="1" applyBorder="1" applyAlignment="1">
      <alignment horizontal="right" vertical="center"/>
    </xf>
    <xf numFmtId="178" fontId="68" fillId="82" borderId="154" xfId="0" applyNumberFormat="1" applyFont="1" applyFill="1" applyBorder="1" applyAlignment="1" applyProtection="1">
      <alignment horizontal="right" vertical="center"/>
      <protection locked="0"/>
    </xf>
    <xf numFmtId="178" fontId="68" fillId="0" borderId="153" xfId="0" applyNumberFormat="1" applyFont="1" applyBorder="1" applyProtection="1">
      <alignment vertical="center"/>
      <protection locked="0"/>
    </xf>
    <xf numFmtId="177" fontId="68" fillId="5" borderId="153" xfId="0" applyNumberFormat="1" applyFont="1" applyFill="1" applyBorder="1" applyAlignment="1" applyProtection="1">
      <alignment horizontal="right" vertical="center"/>
      <protection locked="0"/>
    </xf>
    <xf numFmtId="177" fontId="68" fillId="81" borderId="153" xfId="0" applyNumberFormat="1" applyFont="1" applyFill="1" applyBorder="1" applyAlignment="1" applyProtection="1">
      <alignment horizontal="right" vertical="center"/>
      <protection locked="0"/>
    </xf>
    <xf numFmtId="180" fontId="68" fillId="81" borderId="153" xfId="0" applyNumberFormat="1" applyFont="1" applyFill="1" applyBorder="1" applyAlignment="1" applyProtection="1">
      <alignment horizontal="right" vertical="center"/>
      <protection locked="0"/>
    </xf>
    <xf numFmtId="180" fontId="68" fillId="82" borderId="153" xfId="0" applyNumberFormat="1" applyFont="1" applyFill="1" applyBorder="1" applyAlignment="1" applyProtection="1">
      <alignment horizontal="right" vertical="center"/>
      <protection locked="0"/>
    </xf>
    <xf numFmtId="177" fontId="68" fillId="5" borderId="153" xfId="0" applyNumberFormat="1" applyFont="1" applyFill="1" applyBorder="1" applyAlignment="1">
      <alignment horizontal="right" vertical="center"/>
    </xf>
    <xf numFmtId="177" fontId="68" fillId="81" borderId="154" xfId="0" applyNumberFormat="1" applyFont="1" applyFill="1" applyBorder="1" applyAlignment="1" applyProtection="1">
      <alignment horizontal="right" vertical="center"/>
      <protection locked="0"/>
    </xf>
    <xf numFmtId="177" fontId="68" fillId="5" borderId="154" xfId="0" applyNumberFormat="1" applyFont="1" applyFill="1" applyBorder="1" applyAlignment="1">
      <alignment horizontal="right" vertical="center"/>
    </xf>
    <xf numFmtId="0" fontId="62" fillId="0" borderId="155" xfId="0" applyFont="1" applyBorder="1" applyAlignment="1">
      <alignment horizontal="center" vertical="center" wrapText="1"/>
    </xf>
    <xf numFmtId="177" fontId="68" fillId="81" borderId="153" xfId="0" applyNumberFormat="1" applyFont="1" applyFill="1" applyBorder="1" applyAlignment="1">
      <alignment horizontal="right" vertical="center"/>
    </xf>
    <xf numFmtId="0" fontId="62" fillId="0" borderId="154" xfId="0" applyFont="1" applyBorder="1" applyAlignment="1">
      <alignment horizontal="center" vertical="center" wrapText="1"/>
    </xf>
    <xf numFmtId="178" fontId="68" fillId="5" borderId="155" xfId="0" applyNumberFormat="1" applyFont="1" applyFill="1" applyBorder="1" applyAlignment="1" applyProtection="1">
      <alignment horizontal="right" vertical="center"/>
      <protection locked="0"/>
    </xf>
    <xf numFmtId="180" fontId="68" fillId="5" borderId="155" xfId="0" applyNumberFormat="1" applyFont="1" applyFill="1" applyBorder="1" applyAlignment="1" applyProtection="1">
      <alignment horizontal="right" vertical="center"/>
      <protection locked="0"/>
    </xf>
    <xf numFmtId="178" fontId="68" fillId="81" borderId="155" xfId="0" applyNumberFormat="1" applyFont="1" applyFill="1" applyBorder="1" applyAlignment="1" applyProtection="1">
      <alignment horizontal="right" vertical="center"/>
      <protection locked="0"/>
    </xf>
    <xf numFmtId="177" fontId="68" fillId="81" borderId="154" xfId="0" applyNumberFormat="1" applyFont="1" applyFill="1" applyBorder="1" applyAlignment="1">
      <alignment horizontal="right" vertical="center"/>
    </xf>
    <xf numFmtId="0" fontId="68" fillId="81" borderId="155" xfId="0" applyFont="1" applyFill="1" applyBorder="1" applyAlignment="1" applyProtection="1">
      <alignment horizontal="right" vertical="center"/>
      <protection locked="0"/>
    </xf>
    <xf numFmtId="180" fontId="68" fillId="81" borderId="155" xfId="0" applyNumberFormat="1" applyFont="1" applyFill="1" applyBorder="1" applyAlignment="1" applyProtection="1">
      <alignment horizontal="right" vertical="center"/>
      <protection locked="0"/>
    </xf>
    <xf numFmtId="178" fontId="68" fillId="0" borderId="155" xfId="0" applyNumberFormat="1" applyFont="1" applyBorder="1" applyAlignment="1" applyProtection="1">
      <alignment horizontal="right" vertical="center"/>
      <protection locked="0"/>
    </xf>
    <xf numFmtId="187" fontId="68" fillId="81" borderId="155" xfId="110" applyNumberFormat="1" applyFont="1" applyFill="1" applyBorder="1" applyAlignment="1" applyProtection="1">
      <alignment horizontal="right" vertical="center"/>
      <protection locked="0"/>
    </xf>
    <xf numFmtId="178" fontId="68" fillId="82" borderId="155" xfId="0" applyNumberFormat="1" applyFont="1" applyFill="1" applyBorder="1" applyAlignment="1" applyProtection="1">
      <alignment horizontal="right" vertical="center"/>
      <protection locked="0"/>
    </xf>
    <xf numFmtId="1" fontId="68" fillId="81" borderId="154" xfId="0" applyNumberFormat="1" applyFont="1" applyFill="1" applyBorder="1" applyAlignment="1">
      <alignment horizontal="right" vertical="center"/>
    </xf>
    <xf numFmtId="177" fontId="68" fillId="82" borderId="153" xfId="0" applyNumberFormat="1" applyFont="1" applyFill="1" applyBorder="1" applyAlignment="1" applyProtection="1">
      <alignment horizontal="right" vertical="center"/>
      <protection locked="0"/>
    </xf>
    <xf numFmtId="0" fontId="68" fillId="82" borderId="155" xfId="0" applyFont="1" applyFill="1" applyBorder="1" applyAlignment="1" applyProtection="1">
      <alignment horizontal="right" vertical="center"/>
      <protection locked="0"/>
    </xf>
    <xf numFmtId="177" fontId="68" fillId="0" borderId="154" xfId="110" applyNumberFormat="1" applyFont="1" applyFill="1" applyBorder="1" applyAlignment="1">
      <alignment horizontal="right" vertical="center"/>
    </xf>
    <xf numFmtId="177" fontId="68" fillId="82" borderId="154" xfId="0" applyNumberFormat="1" applyFont="1" applyFill="1" applyBorder="1" applyAlignment="1">
      <alignment horizontal="right" vertical="center"/>
    </xf>
    <xf numFmtId="180" fontId="68" fillId="82" borderId="155" xfId="0" applyNumberFormat="1" applyFont="1" applyFill="1" applyBorder="1" applyAlignment="1" applyProtection="1">
      <alignment horizontal="right" vertical="center"/>
      <protection locked="0"/>
    </xf>
    <xf numFmtId="177" fontId="68" fillId="0" borderId="155" xfId="0" applyNumberFormat="1" applyFont="1" applyBorder="1" applyProtection="1">
      <alignment vertical="center"/>
      <protection locked="0"/>
    </xf>
    <xf numFmtId="178" fontId="68" fillId="0" borderId="155" xfId="0" applyNumberFormat="1" applyFont="1" applyBorder="1" applyProtection="1">
      <alignment vertical="center"/>
      <protection locked="0"/>
    </xf>
    <xf numFmtId="178" fontId="68" fillId="0" borderId="154" xfId="0" applyNumberFormat="1" applyFont="1" applyBorder="1" applyProtection="1">
      <alignment vertical="center"/>
      <protection locked="0"/>
    </xf>
    <xf numFmtId="180" fontId="68" fillId="0" borderId="155" xfId="0" applyNumberFormat="1" applyFont="1" applyBorder="1" applyProtection="1">
      <alignment vertical="center"/>
      <protection locked="0"/>
    </xf>
    <xf numFmtId="0" fontId="59" fillId="2" borderId="153" xfId="0" applyFont="1" applyFill="1" applyBorder="1">
      <alignment vertical="center"/>
    </xf>
    <xf numFmtId="0" fontId="59" fillId="0" borderId="153" xfId="0" applyFont="1" applyBorder="1" applyAlignment="1">
      <alignment horizontal="center" vertical="center"/>
    </xf>
    <xf numFmtId="178" fontId="68" fillId="5" borderId="153" xfId="0" applyNumberFormat="1" applyFont="1" applyFill="1" applyBorder="1" applyAlignment="1" applyProtection="1">
      <alignment horizontal="right" vertical="center" wrapText="1"/>
      <protection locked="0"/>
    </xf>
    <xf numFmtId="178" fontId="68" fillId="81" borderId="154" xfId="0" applyNumberFormat="1" applyFont="1" applyFill="1" applyBorder="1" applyAlignment="1" applyProtection="1">
      <alignment horizontal="right" vertical="center" shrinkToFit="1"/>
      <protection locked="0"/>
    </xf>
    <xf numFmtId="178" fontId="68" fillId="2" borderId="153" xfId="0" applyNumberFormat="1" applyFont="1" applyFill="1" applyBorder="1">
      <alignment vertical="center"/>
    </xf>
    <xf numFmtId="178" fontId="68" fillId="2" borderId="154" xfId="0" applyNumberFormat="1" applyFont="1" applyFill="1" applyBorder="1">
      <alignment vertical="center"/>
    </xf>
    <xf numFmtId="0" fontId="58" fillId="0" borderId="153" xfId="0" applyFont="1" applyBorder="1" applyAlignment="1">
      <alignment vertical="center" shrinkToFit="1"/>
    </xf>
    <xf numFmtId="0" fontId="58" fillId="0" borderId="153" xfId="0" applyFont="1" applyBorder="1">
      <alignment vertical="center"/>
    </xf>
    <xf numFmtId="182" fontId="59" fillId="0" borderId="153" xfId="0" applyNumberFormat="1" applyFont="1" applyBorder="1">
      <alignment vertical="center"/>
    </xf>
    <xf numFmtId="178" fontId="59" fillId="5" borderId="154" xfId="0" applyNumberFormat="1" applyFont="1" applyFill="1" applyBorder="1" applyAlignment="1">
      <alignment horizontal="right" vertical="center"/>
    </xf>
    <xf numFmtId="177" fontId="59" fillId="81" borderId="153" xfId="0" applyNumberFormat="1" applyFont="1" applyFill="1" applyBorder="1" applyAlignment="1">
      <alignment horizontal="right" vertical="center"/>
    </xf>
    <xf numFmtId="178" fontId="59" fillId="81" borderId="154" xfId="0" applyNumberFormat="1" applyFont="1" applyFill="1" applyBorder="1" applyAlignment="1">
      <alignment horizontal="right" vertical="center"/>
    </xf>
    <xf numFmtId="177" fontId="59" fillId="5" borderId="153" xfId="0" applyNumberFormat="1" applyFont="1" applyFill="1" applyBorder="1" applyAlignment="1">
      <alignment horizontal="right" vertical="center"/>
    </xf>
    <xf numFmtId="177" fontId="68" fillId="81" borderId="153" xfId="136" applyNumberFormat="1" applyFont="1" applyFill="1" applyBorder="1" applyAlignment="1">
      <alignment horizontal="right" vertical="center"/>
    </xf>
    <xf numFmtId="177" fontId="68" fillId="81" borderId="154" xfId="136" applyNumberFormat="1" applyFont="1" applyFill="1" applyBorder="1" applyAlignment="1">
      <alignment horizontal="right" vertical="center"/>
    </xf>
    <xf numFmtId="177" fontId="68" fillId="5" borderId="153" xfId="136" applyNumberFormat="1" applyFont="1" applyFill="1" applyBorder="1" applyAlignment="1">
      <alignment horizontal="right" vertical="center"/>
    </xf>
    <xf numFmtId="177" fontId="68" fillId="5" borderId="154" xfId="136" applyNumberFormat="1" applyFont="1" applyFill="1" applyBorder="1" applyAlignment="1">
      <alignment horizontal="right" vertical="center"/>
    </xf>
    <xf numFmtId="178" fontId="68" fillId="81" borderId="157" xfId="0" applyNumberFormat="1" applyFont="1" applyFill="1" applyBorder="1" applyAlignment="1">
      <alignment horizontal="right" vertical="center"/>
    </xf>
    <xf numFmtId="177" fontId="68" fillId="81" borderId="159" xfId="0" applyNumberFormat="1" applyFont="1" applyFill="1" applyBorder="1" applyAlignment="1">
      <alignment horizontal="right" vertical="center"/>
    </xf>
    <xf numFmtId="178" fontId="68" fillId="81" borderId="157" xfId="136" applyNumberFormat="1" applyFont="1" applyFill="1" applyBorder="1" applyAlignment="1">
      <alignment horizontal="right" vertical="center"/>
    </xf>
    <xf numFmtId="178" fontId="68" fillId="5" borderId="157" xfId="0" applyNumberFormat="1" applyFont="1" applyFill="1" applyBorder="1" applyAlignment="1">
      <alignment horizontal="right" vertical="center"/>
    </xf>
    <xf numFmtId="177" fontId="68" fillId="5" borderId="159" xfId="0" applyNumberFormat="1" applyFont="1" applyFill="1" applyBorder="1" applyAlignment="1">
      <alignment horizontal="right" vertical="center"/>
    </xf>
    <xf numFmtId="177" fontId="68" fillId="0" borderId="159" xfId="136" applyNumberFormat="1" applyFont="1" applyBorder="1">
      <alignment vertical="center"/>
    </xf>
    <xf numFmtId="0" fontId="59" fillId="0" borderId="157" xfId="0" applyFont="1" applyBorder="1" applyAlignment="1">
      <alignment horizontal="center" vertical="center" wrapText="1" shrinkToFit="1"/>
    </xf>
    <xf numFmtId="177" fontId="68" fillId="5" borderId="157" xfId="0" applyNumberFormat="1" applyFont="1" applyFill="1" applyBorder="1" applyAlignment="1">
      <alignment horizontal="right" vertical="center"/>
    </xf>
    <xf numFmtId="178" fontId="68" fillId="5" borderId="159" xfId="0" applyNumberFormat="1" applyFont="1" applyFill="1" applyBorder="1" applyAlignment="1">
      <alignment horizontal="right" vertical="center"/>
    </xf>
    <xf numFmtId="178" fontId="68" fillId="5" borderId="157" xfId="0" applyNumberFormat="1" applyFont="1" applyFill="1" applyBorder="1" applyAlignment="1" applyProtection="1">
      <alignment horizontal="right" vertical="center"/>
      <protection locked="0"/>
    </xf>
    <xf numFmtId="177" fontId="68" fillId="5" borderId="157" xfId="0" applyNumberFormat="1" applyFont="1" applyFill="1" applyBorder="1" applyAlignment="1" applyProtection="1">
      <alignment horizontal="right" vertical="center"/>
      <protection locked="0"/>
    </xf>
    <xf numFmtId="177" fontId="68" fillId="81" borderId="157" xfId="0" applyNumberFormat="1" applyFont="1" applyFill="1" applyBorder="1" applyAlignment="1" applyProtection="1">
      <alignment horizontal="right" vertical="center"/>
      <protection locked="0"/>
    </xf>
    <xf numFmtId="177" fontId="68" fillId="5" borderId="159" xfId="0" applyNumberFormat="1" applyFont="1" applyFill="1" applyBorder="1" applyAlignment="1" applyProtection="1">
      <alignment horizontal="right" vertical="center"/>
      <protection locked="0"/>
    </xf>
    <xf numFmtId="177" fontId="68" fillId="81" borderId="157" xfId="0" applyNumberFormat="1" applyFont="1" applyFill="1" applyBorder="1" applyAlignment="1">
      <alignment horizontal="right" vertical="center"/>
    </xf>
    <xf numFmtId="178" fontId="68" fillId="81" borderId="159" xfId="0" applyNumberFormat="1" applyFont="1" applyFill="1" applyBorder="1" applyAlignment="1">
      <alignment horizontal="right" vertical="center"/>
    </xf>
    <xf numFmtId="178" fontId="68" fillId="81" borderId="157" xfId="0" applyNumberFormat="1" applyFont="1" applyFill="1" applyBorder="1" applyAlignment="1" applyProtection="1">
      <alignment horizontal="right" vertical="center"/>
      <protection locked="0"/>
    </xf>
    <xf numFmtId="177" fontId="68" fillId="81" borderId="159" xfId="0" applyNumberFormat="1" applyFont="1" applyFill="1" applyBorder="1" applyAlignment="1" applyProtection="1">
      <alignment horizontal="right" vertical="center"/>
      <protection locked="0"/>
    </xf>
    <xf numFmtId="177" fontId="68" fillId="0" borderId="159" xfId="0" applyNumberFormat="1" applyFont="1" applyBorder="1" applyAlignment="1">
      <alignment horizontal="right" vertical="center"/>
    </xf>
    <xf numFmtId="178" fontId="68" fillId="0" borderId="159" xfId="0" applyNumberFormat="1" applyFont="1" applyBorder="1" applyAlignment="1">
      <alignment horizontal="right" vertical="center"/>
    </xf>
    <xf numFmtId="177" fontId="68" fillId="81" borderId="157" xfId="0" applyNumberFormat="1" applyFont="1" applyFill="1" applyBorder="1" applyAlignment="1" applyProtection="1">
      <alignment horizontal="right" vertical="center" shrinkToFit="1"/>
      <protection locked="0"/>
    </xf>
    <xf numFmtId="177" fontId="68" fillId="81" borderId="159" xfId="0" applyNumberFormat="1" applyFont="1" applyFill="1" applyBorder="1" applyAlignment="1" applyProtection="1">
      <alignment horizontal="right" vertical="center" shrinkToFit="1"/>
      <protection locked="0"/>
    </xf>
    <xf numFmtId="177" fontId="68" fillId="5" borderId="158" xfId="0" applyNumberFormat="1" applyFont="1" applyFill="1" applyBorder="1" applyAlignment="1">
      <alignment horizontal="right" vertical="center"/>
    </xf>
    <xf numFmtId="184" fontId="68" fillId="5" borderId="158" xfId="0" applyNumberFormat="1" applyFont="1" applyFill="1" applyBorder="1" applyAlignment="1">
      <alignment horizontal="right" vertical="center"/>
    </xf>
    <xf numFmtId="177" fontId="68" fillId="81" borderId="158" xfId="0" applyNumberFormat="1" applyFont="1" applyFill="1" applyBorder="1" applyAlignment="1">
      <alignment horizontal="right" vertical="center"/>
    </xf>
    <xf numFmtId="184" fontId="68" fillId="81" borderId="158" xfId="0" applyNumberFormat="1" applyFont="1" applyFill="1" applyBorder="1" applyAlignment="1">
      <alignment horizontal="right" vertical="center"/>
    </xf>
    <xf numFmtId="177" fontId="68" fillId="81" borderId="162" xfId="0" applyNumberFormat="1" applyFont="1" applyFill="1" applyBorder="1" applyAlignment="1">
      <alignment horizontal="right" vertical="center"/>
    </xf>
    <xf numFmtId="0" fontId="68" fillId="81" borderId="158" xfId="0" applyFont="1" applyFill="1" applyBorder="1" applyAlignment="1">
      <alignment horizontal="right" vertical="center"/>
    </xf>
    <xf numFmtId="0" fontId="62" fillId="0" borderId="159" xfId="0" applyFont="1" applyBorder="1" applyAlignment="1">
      <alignment horizontal="right" vertical="center"/>
    </xf>
    <xf numFmtId="0" fontId="62" fillId="2" borderId="159" xfId="0" applyFont="1" applyFill="1" applyBorder="1" applyAlignment="1">
      <alignment horizontal="right" vertical="center"/>
    </xf>
    <xf numFmtId="0" fontId="62" fillId="0" borderId="158" xfId="136" applyFont="1" applyBorder="1" applyAlignment="1">
      <alignment horizontal="right" vertical="center"/>
    </xf>
    <xf numFmtId="0" fontId="62" fillId="0" borderId="159" xfId="136" applyFont="1" applyBorder="1" applyAlignment="1">
      <alignment horizontal="right" vertical="center"/>
    </xf>
    <xf numFmtId="0" fontId="58" fillId="0" borderId="158" xfId="0" applyFont="1" applyBorder="1" applyAlignment="1">
      <alignment horizontal="right" vertical="center"/>
    </xf>
    <xf numFmtId="0" fontId="58" fillId="0" borderId="159" xfId="0" applyFont="1" applyBorder="1" applyAlignment="1">
      <alignment horizontal="right" vertical="center"/>
    </xf>
    <xf numFmtId="0" fontId="62" fillId="0" borderId="158" xfId="0" applyFont="1" applyBorder="1" applyAlignment="1">
      <alignment horizontal="right" vertical="center"/>
    </xf>
    <xf numFmtId="182" fontId="62" fillId="0" borderId="4" xfId="0" applyNumberFormat="1" applyFont="1" applyBorder="1" applyAlignment="1">
      <alignment horizontal="right" vertical="center"/>
    </xf>
    <xf numFmtId="0" fontId="62" fillId="2" borderId="158" xfId="0" applyFont="1" applyFill="1" applyBorder="1" applyAlignment="1">
      <alignment horizontal="right" vertical="center"/>
    </xf>
    <xf numFmtId="0" fontId="108" fillId="0" borderId="96" xfId="0" applyFont="1" applyBorder="1" applyAlignment="1">
      <alignment vertical="top" wrapText="1"/>
    </xf>
    <xf numFmtId="178" fontId="68" fillId="81" borderId="165" xfId="0" applyNumberFormat="1" applyFont="1" applyFill="1" applyBorder="1" applyAlignment="1" applyProtection="1">
      <alignment horizontal="right" vertical="center"/>
      <protection locked="0"/>
    </xf>
    <xf numFmtId="178" fontId="68" fillId="81" borderId="166" xfId="0" applyNumberFormat="1" applyFont="1" applyFill="1" applyBorder="1" applyAlignment="1" applyProtection="1">
      <alignment horizontal="right" vertical="center"/>
      <protection locked="0"/>
    </xf>
    <xf numFmtId="177" fontId="68" fillId="81" borderId="165" xfId="0" applyNumberFormat="1" applyFont="1" applyFill="1" applyBorder="1" applyAlignment="1" applyProtection="1">
      <alignment horizontal="right" vertical="center"/>
      <protection locked="0"/>
    </xf>
    <xf numFmtId="178" fontId="68" fillId="81" borderId="167" xfId="0" applyNumberFormat="1" applyFont="1" applyFill="1" applyBorder="1" applyAlignment="1" applyProtection="1">
      <alignment horizontal="right" vertical="center"/>
      <protection locked="0"/>
    </xf>
    <xf numFmtId="180" fontId="68" fillId="81" borderId="166" xfId="0" applyNumberFormat="1" applyFont="1" applyFill="1" applyBorder="1" applyAlignment="1" applyProtection="1">
      <alignment horizontal="right" vertical="center"/>
      <protection locked="0"/>
    </xf>
    <xf numFmtId="177" fontId="68" fillId="81" borderId="167" xfId="0" applyNumberFormat="1" applyFont="1" applyFill="1" applyBorder="1" applyAlignment="1">
      <alignment horizontal="right" vertical="center"/>
    </xf>
    <xf numFmtId="0" fontId="68" fillId="81" borderId="165" xfId="0" applyFont="1" applyFill="1" applyBorder="1" applyAlignment="1" applyProtection="1">
      <alignment horizontal="right" vertical="center"/>
      <protection locked="0"/>
    </xf>
    <xf numFmtId="180" fontId="68" fillId="81" borderId="165" xfId="0" applyNumberFormat="1" applyFont="1" applyFill="1" applyBorder="1" applyAlignment="1" applyProtection="1">
      <alignment horizontal="right" vertical="center"/>
      <protection locked="0"/>
    </xf>
    <xf numFmtId="177" fontId="68" fillId="81" borderId="166" xfId="0" applyNumberFormat="1" applyFont="1" applyFill="1" applyBorder="1" applyAlignment="1">
      <alignment horizontal="right" vertical="center"/>
    </xf>
    <xf numFmtId="184" fontId="68" fillId="81" borderId="166" xfId="0" applyNumberFormat="1" applyFont="1" applyFill="1" applyBorder="1" applyAlignment="1">
      <alignment horizontal="right" vertical="center"/>
    </xf>
    <xf numFmtId="184" fontId="68" fillId="81" borderId="165" xfId="0" applyNumberFormat="1" applyFont="1" applyFill="1" applyBorder="1" applyAlignment="1">
      <alignment horizontal="right" vertical="center"/>
    </xf>
    <xf numFmtId="177" fontId="68" fillId="81" borderId="165" xfId="0" applyNumberFormat="1" applyFont="1" applyFill="1" applyBorder="1" applyAlignment="1">
      <alignment horizontal="right" vertical="center"/>
    </xf>
    <xf numFmtId="178" fontId="68" fillId="81" borderId="167" xfId="0" applyNumberFormat="1" applyFont="1" applyFill="1" applyBorder="1" applyAlignment="1">
      <alignment horizontal="right" vertical="center"/>
    </xf>
    <xf numFmtId="177" fontId="68" fillId="81" borderId="167" xfId="0" applyNumberFormat="1" applyFont="1" applyFill="1" applyBorder="1" applyAlignment="1" applyProtection="1">
      <alignment horizontal="right" vertical="center"/>
      <protection locked="0"/>
    </xf>
    <xf numFmtId="177" fontId="68" fillId="81" borderId="165" xfId="136" applyNumberFormat="1" applyFont="1" applyFill="1" applyBorder="1" applyAlignment="1">
      <alignment horizontal="right" vertical="center"/>
    </xf>
    <xf numFmtId="178" fontId="68" fillId="81" borderId="165" xfId="136" applyNumberFormat="1" applyFont="1" applyFill="1" applyBorder="1" applyAlignment="1">
      <alignment horizontal="right" vertical="center"/>
    </xf>
    <xf numFmtId="177" fontId="68" fillId="81" borderId="166" xfId="136" applyNumberFormat="1" applyFont="1" applyFill="1" applyBorder="1" applyAlignment="1">
      <alignment horizontal="right" vertical="center"/>
    </xf>
    <xf numFmtId="179" fontId="68" fillId="81" borderId="165" xfId="136" applyNumberFormat="1" applyFont="1" applyFill="1" applyBorder="1" applyAlignment="1">
      <alignment horizontal="right" vertical="center"/>
    </xf>
    <xf numFmtId="177" fontId="68" fillId="81" borderId="167" xfId="136" applyNumberFormat="1" applyFont="1" applyFill="1" applyBorder="1" applyAlignment="1">
      <alignment horizontal="right" vertical="center"/>
    </xf>
    <xf numFmtId="177" fontId="59" fillId="81" borderId="165" xfId="0" applyNumberFormat="1" applyFont="1" applyFill="1" applyBorder="1" applyAlignment="1">
      <alignment horizontal="right" vertical="center"/>
    </xf>
    <xf numFmtId="177" fontId="59" fillId="81" borderId="166" xfId="0" applyNumberFormat="1" applyFont="1" applyFill="1" applyBorder="1" applyAlignment="1">
      <alignment horizontal="right" vertical="center"/>
    </xf>
    <xf numFmtId="178" fontId="59" fillId="81" borderId="167" xfId="0" applyNumberFormat="1" applyFont="1" applyFill="1" applyBorder="1" applyAlignment="1">
      <alignment horizontal="right" vertical="center"/>
    </xf>
    <xf numFmtId="178" fontId="68" fillId="81" borderId="165" xfId="0" applyNumberFormat="1" applyFont="1" applyFill="1" applyBorder="1" applyAlignment="1">
      <alignment horizontal="right" vertical="center"/>
    </xf>
    <xf numFmtId="177" fontId="68" fillId="81" borderId="166" xfId="0" applyNumberFormat="1" applyFont="1" applyFill="1" applyBorder="1" applyAlignment="1" applyProtection="1">
      <alignment horizontal="right" vertical="center"/>
      <protection locked="0"/>
    </xf>
    <xf numFmtId="38" fontId="68" fillId="81" borderId="165" xfId="0" applyNumberFormat="1" applyFont="1" applyFill="1" applyBorder="1" applyAlignment="1" applyProtection="1">
      <alignment horizontal="right" vertical="center"/>
      <protection locked="0"/>
    </xf>
    <xf numFmtId="177" fontId="68" fillId="82" borderId="165" xfId="0" applyNumberFormat="1" applyFont="1" applyFill="1" applyBorder="1" applyAlignment="1" applyProtection="1">
      <alignment horizontal="right" vertical="center"/>
      <protection locked="0"/>
    </xf>
    <xf numFmtId="178" fontId="68" fillId="82" borderId="165" xfId="0" applyNumberFormat="1" applyFont="1" applyFill="1" applyBorder="1" applyAlignment="1" applyProtection="1">
      <alignment horizontal="right" vertical="center"/>
      <protection locked="0"/>
    </xf>
    <xf numFmtId="179" fontId="68" fillId="82" borderId="166" xfId="0" applyNumberFormat="1" applyFont="1" applyFill="1" applyBorder="1" applyAlignment="1" applyProtection="1">
      <alignment horizontal="right" vertical="center"/>
      <protection locked="0"/>
    </xf>
    <xf numFmtId="179" fontId="68" fillId="82" borderId="167" xfId="0" applyNumberFormat="1" applyFont="1" applyFill="1" applyBorder="1" applyAlignment="1" applyProtection="1">
      <alignment horizontal="right" vertical="center"/>
      <protection locked="0"/>
    </xf>
    <xf numFmtId="178" fontId="68" fillId="5" borderId="165" xfId="0" applyNumberFormat="1" applyFont="1" applyFill="1" applyBorder="1" applyAlignment="1" applyProtection="1">
      <alignment horizontal="right" vertical="center"/>
      <protection locked="0"/>
    </xf>
    <xf numFmtId="178" fontId="68" fillId="5" borderId="166" xfId="0" applyNumberFormat="1" applyFont="1" applyFill="1" applyBorder="1" applyAlignment="1" applyProtection="1">
      <alignment horizontal="right" vertical="center"/>
      <protection locked="0"/>
    </xf>
    <xf numFmtId="177" fontId="68" fillId="5" borderId="165" xfId="0" applyNumberFormat="1" applyFont="1" applyFill="1" applyBorder="1" applyAlignment="1" applyProtection="1">
      <alignment horizontal="right" vertical="center"/>
      <protection locked="0"/>
    </xf>
    <xf numFmtId="178" fontId="68" fillId="5" borderId="167" xfId="0" applyNumberFormat="1" applyFont="1" applyFill="1" applyBorder="1" applyAlignment="1" applyProtection="1">
      <alignment horizontal="right" vertical="center"/>
      <protection locked="0"/>
    </xf>
    <xf numFmtId="177" fontId="68" fillId="5" borderId="167" xfId="0" applyNumberFormat="1" applyFont="1" applyFill="1" applyBorder="1" applyAlignment="1">
      <alignment horizontal="right" vertical="center"/>
    </xf>
    <xf numFmtId="177" fontId="68" fillId="5" borderId="165" xfId="0" applyNumberFormat="1" applyFont="1" applyFill="1" applyBorder="1" applyAlignment="1">
      <alignment horizontal="right" vertical="center"/>
    </xf>
    <xf numFmtId="177" fontId="68" fillId="5" borderId="166" xfId="0" applyNumberFormat="1" applyFont="1" applyFill="1" applyBorder="1" applyAlignment="1">
      <alignment horizontal="right" vertical="center"/>
    </xf>
    <xf numFmtId="177" fontId="68" fillId="5" borderId="165" xfId="136" applyNumberFormat="1" applyFont="1" applyFill="1" applyBorder="1" applyAlignment="1">
      <alignment horizontal="right" vertical="center"/>
    </xf>
    <xf numFmtId="177" fontId="68" fillId="5" borderId="166" xfId="136" applyNumberFormat="1" applyFont="1" applyFill="1" applyBorder="1" applyAlignment="1">
      <alignment horizontal="right" vertical="center"/>
    </xf>
    <xf numFmtId="179" fontId="68" fillId="5" borderId="165" xfId="136" applyNumberFormat="1" applyFont="1" applyFill="1" applyBorder="1" applyAlignment="1">
      <alignment horizontal="right" vertical="center"/>
    </xf>
    <xf numFmtId="177" fontId="68" fillId="5" borderId="167" xfId="136" applyNumberFormat="1" applyFont="1" applyFill="1" applyBorder="1" applyAlignment="1">
      <alignment horizontal="right" vertical="center"/>
    </xf>
    <xf numFmtId="177" fontId="59" fillId="5" borderId="165" xfId="0" applyNumberFormat="1" applyFont="1" applyFill="1" applyBorder="1" applyAlignment="1">
      <alignment horizontal="right" vertical="center"/>
    </xf>
    <xf numFmtId="177" fontId="59" fillId="5" borderId="166" xfId="0" applyNumberFormat="1" applyFont="1" applyFill="1" applyBorder="1" applyAlignment="1">
      <alignment horizontal="right" vertical="center"/>
    </xf>
    <xf numFmtId="178" fontId="59" fillId="5" borderId="167" xfId="0" applyNumberFormat="1" applyFont="1" applyFill="1" applyBorder="1" applyAlignment="1">
      <alignment horizontal="right" vertical="center"/>
    </xf>
    <xf numFmtId="178" fontId="68" fillId="5" borderId="165" xfId="0" applyNumberFormat="1" applyFont="1" applyFill="1" applyBorder="1" applyAlignment="1">
      <alignment horizontal="right" vertical="center"/>
    </xf>
    <xf numFmtId="177" fontId="68" fillId="5" borderId="166" xfId="0" applyNumberFormat="1" applyFont="1" applyFill="1" applyBorder="1" applyAlignment="1" applyProtection="1">
      <alignment horizontal="right" vertical="center"/>
      <protection locked="0"/>
    </xf>
    <xf numFmtId="177" fontId="68" fillId="5" borderId="167" xfId="0" applyNumberFormat="1" applyFont="1" applyFill="1" applyBorder="1" applyAlignment="1" applyProtection="1">
      <alignment horizontal="right" vertical="center"/>
      <protection locked="0"/>
    </xf>
    <xf numFmtId="38" fontId="68" fillId="5" borderId="165" xfId="0" applyNumberFormat="1" applyFont="1" applyFill="1" applyBorder="1" applyAlignment="1" applyProtection="1">
      <alignment horizontal="right" vertical="center"/>
      <protection locked="0"/>
    </xf>
    <xf numFmtId="188" fontId="68" fillId="81" borderId="166" xfId="0" applyNumberFormat="1" applyFont="1" applyFill="1" applyBorder="1" applyAlignment="1" applyProtection="1">
      <alignment horizontal="right" vertical="center"/>
      <protection locked="0"/>
    </xf>
    <xf numFmtId="188" fontId="68" fillId="81" borderId="165" xfId="0" applyNumberFormat="1" applyFont="1" applyFill="1" applyBorder="1" applyAlignment="1" applyProtection="1">
      <alignment horizontal="right" vertical="center"/>
      <protection locked="0"/>
    </xf>
    <xf numFmtId="188" fontId="68" fillId="82" borderId="166" xfId="0" applyNumberFormat="1" applyFont="1" applyFill="1" applyBorder="1" applyAlignment="1" applyProtection="1">
      <alignment horizontal="right" vertical="center"/>
      <protection locked="0"/>
    </xf>
    <xf numFmtId="178" fontId="68" fillId="82" borderId="166" xfId="0" applyNumberFormat="1" applyFont="1" applyFill="1" applyBorder="1" applyAlignment="1" applyProtection="1">
      <alignment horizontal="right" vertical="center"/>
      <protection locked="0"/>
    </xf>
    <xf numFmtId="178" fontId="68" fillId="82" borderId="167" xfId="0" applyNumberFormat="1" applyFont="1" applyFill="1" applyBorder="1" applyAlignment="1" applyProtection="1">
      <alignment horizontal="right" vertical="center"/>
      <protection locked="0"/>
    </xf>
    <xf numFmtId="38" fontId="59" fillId="0" borderId="165" xfId="110" applyFont="1" applyFill="1" applyBorder="1" applyAlignment="1">
      <alignment horizontal="right" vertical="center"/>
    </xf>
    <xf numFmtId="38" fontId="68" fillId="0" borderId="53" xfId="110" applyFont="1" applyFill="1" applyBorder="1" applyAlignment="1">
      <alignment horizontal="right" vertical="center" shrinkToFit="1"/>
    </xf>
    <xf numFmtId="38" fontId="68" fillId="0" borderId="15" xfId="110" applyFont="1" applyFill="1" applyBorder="1" applyAlignment="1">
      <alignment horizontal="right" vertical="center" shrinkToFit="1"/>
    </xf>
    <xf numFmtId="38" fontId="68" fillId="0" borderId="165" xfId="110" applyFont="1" applyFill="1" applyBorder="1" applyAlignment="1">
      <alignment horizontal="right" vertical="center" shrinkToFit="1"/>
    </xf>
    <xf numFmtId="178" fontId="68" fillId="81" borderId="166" xfId="0" applyNumberFormat="1" applyFont="1" applyFill="1" applyBorder="1" applyAlignment="1">
      <alignment horizontal="right" vertical="center"/>
    </xf>
    <xf numFmtId="177" fontId="59" fillId="5" borderId="165" xfId="0" quotePrefix="1" applyNumberFormat="1" applyFont="1" applyFill="1" applyBorder="1" applyAlignment="1">
      <alignment horizontal="right" vertical="center"/>
    </xf>
    <xf numFmtId="187" fontId="68" fillId="0" borderId="165" xfId="110" applyNumberFormat="1" applyFont="1" applyFill="1" applyBorder="1" applyAlignment="1" applyProtection="1">
      <alignment horizontal="right" vertical="center"/>
      <protection locked="0"/>
    </xf>
    <xf numFmtId="0" fontId="105" fillId="81" borderId="32" xfId="0" applyFont="1" applyFill="1" applyBorder="1" applyAlignment="1">
      <alignment horizontal="center" vertical="center"/>
    </xf>
    <xf numFmtId="177" fontId="67" fillId="81" borderId="47" xfId="0" applyNumberFormat="1" applyFont="1" applyFill="1" applyBorder="1" applyProtection="1">
      <alignment vertical="center"/>
      <protection locked="0"/>
    </xf>
    <xf numFmtId="177" fontId="67" fillId="81" borderId="51" xfId="0" applyNumberFormat="1" applyFont="1" applyFill="1" applyBorder="1" applyProtection="1">
      <alignment vertical="center"/>
      <protection locked="0"/>
    </xf>
    <xf numFmtId="178" fontId="67" fillId="81" borderId="165" xfId="0" applyNumberFormat="1" applyFont="1" applyFill="1" applyBorder="1" applyProtection="1">
      <alignment vertical="center"/>
      <protection locked="0"/>
    </xf>
    <xf numFmtId="178" fontId="67" fillId="81" borderId="166" xfId="0" applyNumberFormat="1" applyFont="1" applyFill="1" applyBorder="1" applyProtection="1">
      <alignment vertical="center"/>
      <protection locked="0"/>
    </xf>
    <xf numFmtId="177" fontId="67" fillId="81" borderId="165" xfId="0" applyNumberFormat="1" applyFont="1" applyFill="1" applyBorder="1" applyProtection="1">
      <alignment vertical="center"/>
      <protection locked="0"/>
    </xf>
    <xf numFmtId="178" fontId="67" fillId="81" borderId="167" xfId="0" applyNumberFormat="1" applyFont="1" applyFill="1" applyBorder="1" applyProtection="1">
      <alignment vertical="center"/>
      <protection locked="0"/>
    </xf>
    <xf numFmtId="180" fontId="67" fillId="81" borderId="166" xfId="0" applyNumberFormat="1" applyFont="1" applyFill="1" applyBorder="1" applyProtection="1">
      <alignment vertical="center"/>
      <protection locked="0"/>
    </xf>
    <xf numFmtId="178" fontId="67" fillId="81" borderId="0" xfId="0" applyNumberFormat="1" applyFont="1" applyFill="1" applyProtection="1">
      <alignment vertical="center"/>
      <protection locked="0"/>
    </xf>
    <xf numFmtId="177" fontId="67" fillId="81" borderId="167" xfId="0" applyNumberFormat="1" applyFont="1" applyFill="1" applyBorder="1">
      <alignment vertical="center"/>
    </xf>
    <xf numFmtId="180" fontId="67" fillId="81" borderId="47" xfId="0" applyNumberFormat="1" applyFont="1" applyFill="1" applyBorder="1" applyProtection="1">
      <alignment vertical="center"/>
      <protection locked="0"/>
    </xf>
    <xf numFmtId="178" fontId="67" fillId="81" borderId="51" xfId="0" applyNumberFormat="1" applyFont="1" applyFill="1" applyBorder="1" applyProtection="1">
      <alignment vertical="center"/>
      <protection locked="0"/>
    </xf>
    <xf numFmtId="178" fontId="67" fillId="81" borderId="165" xfId="0" applyNumberFormat="1" applyFont="1" applyFill="1" applyBorder="1" applyAlignment="1" applyProtection="1">
      <alignment horizontal="right" vertical="center"/>
      <protection locked="0"/>
    </xf>
    <xf numFmtId="178" fontId="67" fillId="81" borderId="167" xfId="0" applyNumberFormat="1" applyFont="1" applyFill="1" applyBorder="1" applyAlignment="1" applyProtection="1">
      <alignment horizontal="right" vertical="center"/>
      <protection locked="0"/>
    </xf>
    <xf numFmtId="189" fontId="67" fillId="81" borderId="47" xfId="0" applyNumberFormat="1" applyFont="1" applyFill="1" applyBorder="1" applyAlignment="1" applyProtection="1">
      <alignment horizontal="right" vertical="center"/>
      <protection locked="0"/>
    </xf>
    <xf numFmtId="189" fontId="67" fillId="81" borderId="0" xfId="0" applyNumberFormat="1" applyFont="1" applyFill="1" applyAlignment="1" applyProtection="1">
      <alignment horizontal="right" vertical="center"/>
      <protection locked="0"/>
    </xf>
    <xf numFmtId="0" fontId="67" fillId="81" borderId="165" xfId="0" applyFont="1" applyFill="1" applyBorder="1" applyAlignment="1" applyProtection="1">
      <alignment horizontal="right" vertical="center"/>
      <protection locked="0"/>
    </xf>
    <xf numFmtId="177" fontId="67" fillId="81" borderId="47" xfId="0" applyNumberFormat="1" applyFont="1" applyFill="1" applyBorder="1">
      <alignment vertical="center"/>
    </xf>
    <xf numFmtId="180" fontId="67" fillId="81" borderId="165" xfId="0" applyNumberFormat="1" applyFont="1" applyFill="1" applyBorder="1" applyProtection="1">
      <alignment vertical="center"/>
      <protection locked="0"/>
    </xf>
    <xf numFmtId="177" fontId="67" fillId="81" borderId="53" xfId="0" applyNumberFormat="1" applyFont="1" applyFill="1" applyBorder="1" applyProtection="1">
      <alignment vertical="center"/>
      <protection locked="0"/>
    </xf>
    <xf numFmtId="177" fontId="67" fillId="81" borderId="166" xfId="0" applyNumberFormat="1" applyFont="1" applyFill="1" applyBorder="1" applyAlignment="1">
      <alignment horizontal="right" vertical="center"/>
    </xf>
    <xf numFmtId="184" fontId="67" fillId="81" borderId="166" xfId="0" applyNumberFormat="1" applyFont="1" applyFill="1" applyBorder="1" applyAlignment="1">
      <alignment horizontal="right" vertical="center"/>
    </xf>
    <xf numFmtId="184" fontId="67" fillId="81" borderId="165" xfId="0" applyNumberFormat="1" applyFont="1" applyFill="1" applyBorder="1" applyAlignment="1">
      <alignment horizontal="right" vertical="center"/>
    </xf>
    <xf numFmtId="177" fontId="67" fillId="81" borderId="165" xfId="0" applyNumberFormat="1" applyFont="1" applyFill="1" applyBorder="1" applyAlignment="1">
      <alignment horizontal="right" vertical="center"/>
    </xf>
    <xf numFmtId="177" fontId="67" fillId="81" borderId="167" xfId="0" applyNumberFormat="1" applyFont="1" applyFill="1" applyBorder="1" applyAlignment="1">
      <alignment horizontal="right" vertical="center"/>
    </xf>
    <xf numFmtId="177" fontId="67" fillId="81" borderId="51" xfId="0" applyNumberFormat="1" applyFont="1" applyFill="1" applyBorder="1" applyAlignment="1">
      <alignment horizontal="right" vertical="center"/>
    </xf>
    <xf numFmtId="177" fontId="67" fillId="81" borderId="165" xfId="261" applyNumberFormat="1" applyFont="1" applyFill="1" applyBorder="1" applyAlignment="1">
      <alignment horizontal="right" vertical="center"/>
    </xf>
    <xf numFmtId="178" fontId="67" fillId="81" borderId="167" xfId="0" applyNumberFormat="1" applyFont="1" applyFill="1" applyBorder="1" applyAlignment="1">
      <alignment horizontal="right" vertical="center"/>
    </xf>
    <xf numFmtId="177" fontId="67" fillId="81" borderId="47" xfId="0" applyNumberFormat="1" applyFont="1" applyFill="1" applyBorder="1" applyAlignment="1" applyProtection="1">
      <alignment horizontal="right" vertical="center"/>
      <protection locked="0"/>
    </xf>
    <xf numFmtId="177" fontId="67" fillId="81" borderId="165" xfId="0" applyNumberFormat="1" applyFont="1" applyFill="1" applyBorder="1" applyAlignment="1" applyProtection="1">
      <alignment horizontal="right" vertical="center"/>
      <protection locked="0"/>
    </xf>
    <xf numFmtId="177" fontId="67" fillId="81" borderId="167" xfId="0" applyNumberFormat="1" applyFont="1" applyFill="1" applyBorder="1" applyAlignment="1" applyProtection="1">
      <alignment horizontal="right" vertical="center"/>
      <protection locked="0"/>
    </xf>
    <xf numFmtId="0" fontId="105" fillId="81" borderId="15" xfId="0" applyFont="1" applyFill="1" applyBorder="1" applyAlignment="1">
      <alignment horizontal="center" vertical="center"/>
    </xf>
    <xf numFmtId="178" fontId="67" fillId="81" borderId="165" xfId="0" applyNumberFormat="1" applyFont="1" applyFill="1" applyBorder="1">
      <alignment vertical="center"/>
    </xf>
    <xf numFmtId="177" fontId="67" fillId="81" borderId="165" xfId="0" applyNumberFormat="1" applyFont="1" applyFill="1" applyBorder="1">
      <alignment vertical="center"/>
    </xf>
    <xf numFmtId="177" fontId="67" fillId="0" borderId="0" xfId="95" applyNumberFormat="1" applyFont="1" applyFill="1" applyAlignment="1" applyProtection="1">
      <alignment vertical="center"/>
      <protection locked="0"/>
    </xf>
    <xf numFmtId="177" fontId="67" fillId="81" borderId="167" xfId="0" applyNumberFormat="1" applyFont="1" applyFill="1" applyBorder="1" applyProtection="1">
      <alignment vertical="center"/>
      <protection locked="0"/>
    </xf>
    <xf numFmtId="177" fontId="105" fillId="81" borderId="47" xfId="0" applyNumberFormat="1" applyFont="1" applyFill="1" applyBorder="1" applyAlignment="1">
      <alignment horizontal="right" vertical="center"/>
    </xf>
    <xf numFmtId="177" fontId="105" fillId="81" borderId="165" xfId="0" applyNumberFormat="1" applyFont="1" applyFill="1" applyBorder="1" applyAlignment="1">
      <alignment horizontal="right" vertical="center"/>
    </xf>
    <xf numFmtId="177" fontId="105" fillId="81" borderId="166" xfId="0" applyNumberFormat="1" applyFont="1" applyFill="1" applyBorder="1" applyAlignment="1">
      <alignment horizontal="right" vertical="center"/>
    </xf>
    <xf numFmtId="178" fontId="105" fillId="81" borderId="167" xfId="0" applyNumberFormat="1" applyFont="1" applyFill="1" applyBorder="1" applyAlignment="1">
      <alignment horizontal="right" vertical="center"/>
    </xf>
    <xf numFmtId="177" fontId="67" fillId="81" borderId="166" xfId="0" applyNumberFormat="1" applyFont="1" applyFill="1" applyBorder="1">
      <alignment vertical="center"/>
    </xf>
    <xf numFmtId="177" fontId="67" fillId="81" borderId="51" xfId="0" applyNumberFormat="1" applyFont="1" applyFill="1" applyBorder="1">
      <alignment vertical="center"/>
    </xf>
    <xf numFmtId="177" fontId="67" fillId="81" borderId="166" xfId="0" applyNumberFormat="1" applyFont="1" applyFill="1" applyBorder="1" applyProtection="1">
      <alignment vertical="center"/>
      <protection locked="0"/>
    </xf>
    <xf numFmtId="38" fontId="67" fillId="81" borderId="165" xfId="260" applyFont="1" applyFill="1" applyBorder="1" applyAlignment="1" applyProtection="1">
      <alignment vertical="center"/>
      <protection locked="0"/>
    </xf>
    <xf numFmtId="183" fontId="67" fillId="81" borderId="51" xfId="0" applyNumberFormat="1" applyFont="1" applyFill="1" applyBorder="1" applyProtection="1">
      <alignment vertical="center"/>
      <protection locked="0"/>
    </xf>
    <xf numFmtId="177" fontId="67" fillId="81" borderId="32" xfId="0" applyNumberFormat="1" applyFont="1" applyFill="1" applyBorder="1" applyProtection="1">
      <alignment vertical="center"/>
      <protection locked="0"/>
    </xf>
    <xf numFmtId="178" fontId="67" fillId="81" borderId="166" xfId="0" applyNumberFormat="1" applyFont="1" applyFill="1" applyBorder="1" applyAlignment="1" applyProtection="1">
      <alignment horizontal="right" vertical="center"/>
      <protection locked="0"/>
    </xf>
    <xf numFmtId="49" fontId="68" fillId="81" borderId="165" xfId="0" applyNumberFormat="1" applyFont="1" applyFill="1" applyBorder="1" applyAlignment="1">
      <alignment horizontal="right" vertical="center"/>
    </xf>
    <xf numFmtId="178" fontId="68" fillId="81" borderId="167" xfId="0" applyNumberFormat="1" applyFont="1" applyFill="1" applyBorder="1">
      <alignment vertical="center"/>
    </xf>
    <xf numFmtId="178" fontId="68" fillId="5" borderId="167" xfId="0" applyNumberFormat="1" applyFont="1" applyFill="1" applyBorder="1" applyAlignment="1">
      <alignment horizontal="right" vertical="center"/>
    </xf>
    <xf numFmtId="178" fontId="68" fillId="5" borderId="166" xfId="0" applyNumberFormat="1" applyFont="1" applyFill="1" applyBorder="1" applyAlignment="1">
      <alignment horizontal="right" vertical="center"/>
    </xf>
    <xf numFmtId="177" fontId="68" fillId="5" borderId="165" xfId="0" applyNumberFormat="1" applyFont="1" applyFill="1" applyBorder="1" applyAlignment="1">
      <alignment horizontal="right" vertical="center" shrinkToFit="1"/>
    </xf>
    <xf numFmtId="178" fontId="68" fillId="5" borderId="167" xfId="0" applyNumberFormat="1" applyFont="1" applyFill="1" applyBorder="1" applyAlignment="1">
      <alignment horizontal="right" vertical="center" shrinkToFit="1"/>
    </xf>
    <xf numFmtId="178" fontId="68" fillId="5" borderId="165" xfId="0" applyNumberFormat="1" applyFont="1" applyFill="1" applyBorder="1" applyAlignment="1">
      <alignment horizontal="right" vertical="center" shrinkToFit="1"/>
    </xf>
    <xf numFmtId="178" fontId="68" fillId="5" borderId="168" xfId="0" applyNumberFormat="1" applyFont="1" applyFill="1" applyBorder="1" applyAlignment="1">
      <alignment horizontal="right" vertical="center"/>
    </xf>
    <xf numFmtId="177" fontId="68" fillId="81" borderId="167" xfId="0" applyNumberFormat="1" applyFont="1" applyFill="1" applyBorder="1" applyAlignment="1">
      <alignment horizontal="center" vertical="center"/>
    </xf>
    <xf numFmtId="192" fontId="68" fillId="81" borderId="165" xfId="0" applyNumberFormat="1" applyFont="1" applyFill="1" applyBorder="1" applyAlignment="1">
      <alignment horizontal="right" vertical="center"/>
    </xf>
    <xf numFmtId="191" fontId="68" fillId="81" borderId="165" xfId="0" applyNumberFormat="1" applyFont="1" applyFill="1" applyBorder="1" applyAlignment="1">
      <alignment horizontal="right" vertical="center"/>
    </xf>
    <xf numFmtId="49" fontId="68" fillId="81" borderId="166" xfId="0" applyNumberFormat="1" applyFont="1" applyFill="1" applyBorder="1" applyAlignment="1" applyProtection="1">
      <alignment horizontal="right" vertical="center"/>
      <protection locked="0"/>
    </xf>
    <xf numFmtId="49" fontId="68" fillId="81" borderId="167" xfId="0" applyNumberFormat="1" applyFont="1" applyFill="1" applyBorder="1" applyAlignment="1" applyProtection="1">
      <alignment horizontal="right" vertical="center"/>
      <protection locked="0"/>
    </xf>
    <xf numFmtId="0" fontId="68" fillId="81" borderId="166" xfId="0" applyFont="1" applyFill="1" applyBorder="1" applyAlignment="1" applyProtection="1">
      <alignment horizontal="right" vertical="center"/>
      <protection locked="0"/>
    </xf>
    <xf numFmtId="178" fontId="68" fillId="81" borderId="167" xfId="0" applyNumberFormat="1" applyFont="1" applyFill="1" applyBorder="1" applyProtection="1">
      <alignment vertical="center"/>
      <protection locked="0"/>
    </xf>
    <xf numFmtId="178" fontId="68" fillId="81" borderId="168" xfId="0" applyNumberFormat="1" applyFont="1" applyFill="1" applyBorder="1" applyAlignment="1">
      <alignment horizontal="right" vertical="center"/>
    </xf>
    <xf numFmtId="184" fontId="68" fillId="5" borderId="166" xfId="0" applyNumberFormat="1" applyFont="1" applyFill="1" applyBorder="1" applyAlignment="1">
      <alignment horizontal="right" vertical="center"/>
    </xf>
    <xf numFmtId="184" fontId="68" fillId="5" borderId="165" xfId="0" applyNumberFormat="1" applyFont="1" applyFill="1" applyBorder="1" applyAlignment="1">
      <alignment horizontal="right" vertical="center"/>
    </xf>
    <xf numFmtId="38" fontId="68" fillId="81" borderId="167" xfId="110" applyFont="1" applyFill="1" applyBorder="1" applyAlignment="1" applyProtection="1">
      <alignment horizontal="right" vertical="center"/>
      <protection locked="0"/>
    </xf>
    <xf numFmtId="178" fontId="68" fillId="81" borderId="171" xfId="0" applyNumberFormat="1" applyFont="1" applyFill="1" applyBorder="1" applyAlignment="1" applyProtection="1">
      <alignment horizontal="right" vertical="center"/>
      <protection locked="0"/>
    </xf>
    <xf numFmtId="178" fontId="68" fillId="81" borderId="170" xfId="0" applyNumberFormat="1" applyFont="1" applyFill="1" applyBorder="1" applyAlignment="1" applyProtection="1">
      <alignment horizontal="right" vertical="center"/>
      <protection locked="0"/>
    </xf>
    <xf numFmtId="177" fontId="68" fillId="81" borderId="171" xfId="0" applyNumberFormat="1" applyFont="1" applyFill="1" applyBorder="1" applyAlignment="1" applyProtection="1">
      <alignment horizontal="right" vertical="center"/>
      <protection locked="0"/>
    </xf>
    <xf numFmtId="177" fontId="68" fillId="81" borderId="170" xfId="0" applyNumberFormat="1" applyFont="1" applyFill="1" applyBorder="1" applyAlignment="1">
      <alignment horizontal="right" vertical="center"/>
    </xf>
    <xf numFmtId="189" fontId="68" fillId="81" borderId="15" xfId="0" applyNumberFormat="1" applyFont="1" applyFill="1" applyBorder="1" applyAlignment="1" applyProtection="1">
      <alignment horizontal="right" vertical="center"/>
      <protection locked="0"/>
    </xf>
    <xf numFmtId="0" fontId="68" fillId="81" borderId="169" xfId="0" applyFont="1" applyFill="1" applyBorder="1" applyAlignment="1" applyProtection="1">
      <alignment horizontal="right" vertical="center"/>
      <protection locked="0"/>
    </xf>
    <xf numFmtId="180" fontId="68" fillId="81" borderId="169" xfId="0" applyNumberFormat="1" applyFont="1" applyFill="1" applyBorder="1" applyAlignment="1" applyProtection="1">
      <alignment horizontal="right" vertical="center"/>
      <protection locked="0"/>
    </xf>
    <xf numFmtId="177" fontId="68" fillId="5" borderId="171" xfId="0" applyNumberFormat="1" applyFont="1" applyFill="1" applyBorder="1" applyAlignment="1">
      <alignment horizontal="right" vertical="center"/>
    </xf>
    <xf numFmtId="184" fontId="68" fillId="81" borderId="171" xfId="0" applyNumberFormat="1" applyFont="1" applyFill="1" applyBorder="1" applyAlignment="1">
      <alignment horizontal="right" vertical="center"/>
    </xf>
    <xf numFmtId="177" fontId="68" fillId="5" borderId="170" xfId="0" applyNumberFormat="1" applyFont="1" applyFill="1" applyBorder="1" applyAlignment="1">
      <alignment horizontal="right" vertical="center"/>
    </xf>
    <xf numFmtId="178" fontId="68" fillId="5" borderId="170" xfId="0" applyNumberFormat="1" applyFont="1" applyFill="1" applyBorder="1" applyAlignment="1">
      <alignment horizontal="right" vertical="center"/>
    </xf>
    <xf numFmtId="177" fontId="68" fillId="5" borderId="170" xfId="0" applyNumberFormat="1" applyFont="1" applyFill="1" applyBorder="1" applyAlignment="1" applyProtection="1">
      <alignment horizontal="right" vertical="center"/>
      <protection locked="0"/>
    </xf>
    <xf numFmtId="177" fontId="68" fillId="81" borderId="170" xfId="136" applyNumberFormat="1" applyFont="1" applyFill="1" applyBorder="1" applyAlignment="1">
      <alignment horizontal="right" vertical="center"/>
    </xf>
    <xf numFmtId="177" fontId="59" fillId="5" borderId="169" xfId="0" applyNumberFormat="1" applyFont="1" applyFill="1" applyBorder="1" applyAlignment="1">
      <alignment horizontal="right" vertical="center"/>
    </xf>
    <xf numFmtId="177" fontId="59" fillId="5" borderId="169" xfId="0" quotePrefix="1" applyNumberFormat="1" applyFont="1" applyFill="1" applyBorder="1" applyAlignment="1">
      <alignment horizontal="right" vertical="center"/>
    </xf>
    <xf numFmtId="177" fontId="59" fillId="5" borderId="171" xfId="0" applyNumberFormat="1" applyFont="1" applyFill="1" applyBorder="1" applyAlignment="1">
      <alignment horizontal="right" vertical="center"/>
    </xf>
    <xf numFmtId="178" fontId="59" fillId="5" borderId="170" xfId="0" applyNumberFormat="1" applyFont="1" applyFill="1" applyBorder="1" applyAlignment="1">
      <alignment horizontal="right" vertical="center"/>
    </xf>
    <xf numFmtId="178" fontId="68" fillId="5" borderId="171" xfId="0" applyNumberFormat="1" applyFont="1" applyFill="1" applyBorder="1" applyAlignment="1" applyProtection="1">
      <alignment horizontal="right" vertical="center"/>
      <protection locked="0"/>
    </xf>
    <xf numFmtId="38" fontId="68" fillId="81" borderId="169" xfId="0" applyNumberFormat="1" applyFont="1" applyFill="1" applyBorder="1" applyAlignment="1" applyProtection="1">
      <alignment horizontal="right" vertical="center"/>
      <protection locked="0"/>
    </xf>
    <xf numFmtId="178" fontId="68" fillId="5" borderId="170" xfId="0" applyNumberFormat="1" applyFont="1" applyFill="1" applyBorder="1" applyAlignment="1" applyProtection="1">
      <alignment horizontal="right" vertical="center"/>
      <protection locked="0"/>
    </xf>
    <xf numFmtId="0" fontId="25" fillId="0" borderId="6" xfId="0" applyFont="1" applyBorder="1">
      <alignment vertical="center"/>
    </xf>
    <xf numFmtId="0" fontId="59" fillId="0" borderId="13" xfId="0" applyFont="1" applyBorder="1" applyAlignment="1">
      <alignment horizontal="center" vertical="center"/>
    </xf>
    <xf numFmtId="0" fontId="59" fillId="0" borderId="47" xfId="0" applyFont="1" applyBorder="1" applyAlignment="1">
      <alignment horizontal="center" vertical="center"/>
    </xf>
    <xf numFmtId="0" fontId="59" fillId="0" borderId="48" xfId="0" applyFont="1" applyBorder="1" applyAlignment="1">
      <alignment horizontal="center" vertical="center"/>
    </xf>
    <xf numFmtId="0" fontId="60" fillId="0" borderId="13" xfId="0" applyFont="1" applyBorder="1" applyAlignment="1">
      <alignment horizontal="left" vertical="center" wrapText="1"/>
    </xf>
    <xf numFmtId="0" fontId="59" fillId="0" borderId="19" xfId="0" applyFont="1" applyBorder="1" applyAlignment="1">
      <alignment horizontal="center" vertical="center"/>
    </xf>
    <xf numFmtId="0" fontId="59" fillId="0" borderId="5" xfId="0" applyFont="1" applyBorder="1" applyAlignment="1">
      <alignment horizontal="center" vertical="center"/>
    </xf>
    <xf numFmtId="0" fontId="59" fillId="0" borderId="24" xfId="0" applyFont="1" applyBorder="1" applyAlignment="1">
      <alignment horizontal="center" vertical="center"/>
    </xf>
    <xf numFmtId="0" fontId="74" fillId="0" borderId="0" xfId="0" applyFont="1" applyAlignment="1">
      <alignment horizontal="center" vertical="center"/>
    </xf>
    <xf numFmtId="0" fontId="25" fillId="0" borderId="48" xfId="0" applyFont="1" applyBorder="1" applyAlignment="1">
      <alignment horizontal="center" vertical="center" wrapText="1"/>
    </xf>
    <xf numFmtId="0" fontId="59" fillId="0" borderId="18" xfId="0" applyFont="1" applyBorder="1" applyAlignment="1">
      <alignment horizontal="center" vertical="center"/>
    </xf>
    <xf numFmtId="0" fontId="60" fillId="0" borderId="0" xfId="0" applyFont="1" applyAlignment="1">
      <alignment horizontal="left" vertical="center" wrapText="1"/>
    </xf>
    <xf numFmtId="0" fontId="65" fillId="0" borderId="0" xfId="0" applyFont="1" applyAlignment="1">
      <alignment horizontal="left" vertical="center" wrapText="1"/>
    </xf>
    <xf numFmtId="0" fontId="65" fillId="0" borderId="0" xfId="0" applyFont="1" applyAlignment="1">
      <alignment vertical="center" wrapText="1"/>
    </xf>
    <xf numFmtId="0" fontId="73" fillId="0" borderId="0" xfId="136" applyFont="1" applyAlignment="1">
      <alignment horizontal="center" vertical="center"/>
    </xf>
    <xf numFmtId="0" fontId="73" fillId="0" borderId="16" xfId="136" applyFont="1" applyBorder="1" applyAlignment="1">
      <alignment horizontal="center" vertical="center"/>
    </xf>
    <xf numFmtId="0" fontId="59" fillId="0" borderId="18" xfId="0" applyFont="1" applyBorder="1" applyAlignment="1">
      <alignment horizontal="center" vertical="center" shrinkToFit="1"/>
    </xf>
    <xf numFmtId="0" fontId="75" fillId="0" borderId="0" xfId="0" applyFont="1">
      <alignment vertical="center"/>
    </xf>
    <xf numFmtId="0" fontId="76" fillId="0" borderId="0" xfId="0" applyFont="1">
      <alignment vertical="center"/>
    </xf>
    <xf numFmtId="0" fontId="59" fillId="0" borderId="19" xfId="0" applyFont="1" applyBorder="1" applyAlignment="1">
      <alignment horizontal="center" vertical="center" shrinkToFit="1"/>
    </xf>
    <xf numFmtId="0" fontId="59" fillId="0" borderId="11" xfId="0" applyFont="1" applyBorder="1" applyAlignment="1">
      <alignment horizontal="center" vertical="center" shrinkToFit="1"/>
    </xf>
    <xf numFmtId="0" fontId="59" fillId="0" borderId="6" xfId="0" applyFont="1" applyBorder="1" applyAlignment="1">
      <alignment horizontal="center" vertical="center" shrinkToFit="1"/>
    </xf>
    <xf numFmtId="178" fontId="68" fillId="81" borderId="165" xfId="0" applyNumberFormat="1" applyFont="1" applyFill="1" applyBorder="1" applyAlignment="1">
      <alignment horizontal="right" vertical="center" shrinkToFit="1"/>
    </xf>
    <xf numFmtId="178" fontId="68" fillId="5" borderId="170" xfId="0" applyNumberFormat="1" applyFont="1" applyFill="1" applyBorder="1" applyProtection="1">
      <alignment vertical="center"/>
      <protection locked="0"/>
    </xf>
    <xf numFmtId="0" fontId="59" fillId="0" borderId="12" xfId="0" applyFont="1" applyBorder="1" applyAlignment="1">
      <alignment horizontal="distributed" vertical="center"/>
    </xf>
    <xf numFmtId="0" fontId="111" fillId="0" borderId="0" xfId="0" applyFont="1" applyAlignment="1">
      <alignment horizontal="right" vertical="center"/>
    </xf>
    <xf numFmtId="0" fontId="59" fillId="0" borderId="27" xfId="0" applyFont="1" applyBorder="1" applyAlignment="1">
      <alignment horizontal="center" vertical="center" shrinkToFit="1"/>
    </xf>
    <xf numFmtId="177" fontId="58" fillId="0" borderId="0" xfId="0" applyNumberFormat="1" applyFont="1">
      <alignment vertical="center"/>
    </xf>
    <xf numFmtId="0" fontId="114" fillId="0" borderId="0" xfId="0" applyFont="1">
      <alignment vertical="center"/>
    </xf>
    <xf numFmtId="0" fontId="59" fillId="0" borderId="23" xfId="0" applyFont="1" applyBorder="1" applyAlignment="1">
      <alignment horizontal="center"/>
    </xf>
    <xf numFmtId="178" fontId="68" fillId="0" borderId="41" xfId="0" applyNumberFormat="1" applyFont="1" applyBorder="1" applyProtection="1">
      <alignment vertical="center"/>
      <protection locked="0"/>
    </xf>
    <xf numFmtId="178" fontId="68" fillId="81" borderId="170" xfId="0" applyNumberFormat="1" applyFont="1" applyFill="1" applyBorder="1">
      <alignment vertical="center"/>
    </xf>
    <xf numFmtId="0" fontId="59" fillId="0" borderId="158" xfId="0" applyFont="1" applyBorder="1">
      <alignment vertical="center"/>
    </xf>
    <xf numFmtId="182" fontId="62" fillId="0" borderId="18" xfId="0" applyNumberFormat="1" applyFont="1" applyBorder="1" applyAlignment="1">
      <alignment horizontal="right" vertical="center"/>
    </xf>
    <xf numFmtId="178" fontId="68" fillId="5" borderId="12" xfId="0" applyNumberFormat="1" applyFont="1" applyFill="1" applyBorder="1" applyAlignment="1">
      <alignment horizontal="right" vertical="center"/>
    </xf>
    <xf numFmtId="0" fontId="59" fillId="0" borderId="15" xfId="0" applyFont="1" applyBorder="1" applyAlignment="1">
      <alignment horizontal="center" vertical="center"/>
    </xf>
    <xf numFmtId="177" fontId="68" fillId="81" borderId="22" xfId="0" applyNumberFormat="1" applyFont="1" applyFill="1" applyBorder="1" applyAlignment="1" applyProtection="1">
      <alignment horizontal="right" vertical="center"/>
      <protection locked="0"/>
    </xf>
    <xf numFmtId="0" fontId="62" fillId="0" borderId="23" xfId="0" applyFont="1" applyBorder="1" applyAlignment="1">
      <alignment horizontal="right" vertical="center"/>
    </xf>
    <xf numFmtId="177" fontId="67" fillId="81" borderId="58" xfId="0" applyNumberFormat="1" applyFont="1" applyFill="1" applyBorder="1" applyAlignment="1">
      <alignment horizontal="right" vertical="center"/>
    </xf>
    <xf numFmtId="177" fontId="68" fillId="5" borderId="22" xfId="0" applyNumberFormat="1" applyFont="1" applyFill="1" applyBorder="1" applyAlignment="1">
      <alignment horizontal="right" vertical="center"/>
    </xf>
    <xf numFmtId="178" fontId="68" fillId="81" borderId="158" xfId="0" applyNumberFormat="1" applyFont="1" applyFill="1" applyBorder="1" applyAlignment="1">
      <alignment horizontal="right" vertical="center"/>
    </xf>
    <xf numFmtId="177" fontId="68" fillId="81" borderId="165" xfId="0" applyNumberFormat="1" applyFont="1" applyFill="1" applyBorder="1" applyAlignment="1">
      <alignment horizontal="right" vertical="center" shrinkToFit="1"/>
    </xf>
    <xf numFmtId="178" fontId="68" fillId="5" borderId="26" xfId="0" applyNumberFormat="1" applyFont="1" applyFill="1" applyBorder="1" applyAlignment="1">
      <alignment horizontal="right" vertical="center"/>
    </xf>
    <xf numFmtId="0" fontId="25" fillId="2" borderId="0" xfId="0" applyFont="1" applyFill="1">
      <alignment vertical="center"/>
    </xf>
    <xf numFmtId="0" fontId="59" fillId="0" borderId="4" xfId="0" applyFont="1" applyBorder="1" applyAlignment="1">
      <alignment horizontal="center" vertical="center"/>
    </xf>
    <xf numFmtId="0" fontId="62" fillId="0" borderId="58" xfId="0" applyFont="1" applyBorder="1" applyAlignment="1">
      <alignment horizontal="right" vertical="center"/>
    </xf>
    <xf numFmtId="0" fontId="59" fillId="0" borderId="26" xfId="0" applyFont="1" applyBorder="1" applyAlignment="1">
      <alignment horizontal="center" vertical="center" shrinkToFit="1"/>
    </xf>
    <xf numFmtId="178" fontId="68" fillId="81" borderId="166" xfId="0" applyNumberFormat="1" applyFont="1" applyFill="1" applyBorder="1" applyAlignment="1">
      <alignment horizontal="right" vertical="center" shrinkToFit="1"/>
    </xf>
    <xf numFmtId="178" fontId="68" fillId="5" borderId="158" xfId="0" applyNumberFormat="1" applyFont="1" applyFill="1" applyBorder="1" applyAlignment="1">
      <alignment horizontal="right" vertical="center"/>
    </xf>
    <xf numFmtId="178" fontId="68" fillId="81" borderId="159" xfId="0" applyNumberFormat="1" applyFont="1" applyFill="1" applyBorder="1">
      <alignment vertical="center"/>
    </xf>
    <xf numFmtId="0" fontId="58" fillId="0" borderId="5" xfId="0" applyFont="1" applyBorder="1" applyAlignment="1">
      <alignment horizontal="center" vertical="center" shrinkToFit="1"/>
    </xf>
    <xf numFmtId="178" fontId="68" fillId="0" borderId="147" xfId="0" applyNumberFormat="1" applyFont="1" applyBorder="1" applyAlignment="1" applyProtection="1">
      <alignment horizontal="right" vertical="center"/>
      <protection locked="0"/>
    </xf>
    <xf numFmtId="178" fontId="68" fillId="5" borderId="159" xfId="0" applyNumberFormat="1" applyFont="1" applyFill="1" applyBorder="1" applyProtection="1">
      <alignment vertical="center"/>
      <protection locked="0"/>
    </xf>
    <xf numFmtId="178" fontId="68" fillId="81" borderId="175" xfId="0" applyNumberFormat="1" applyFont="1" applyFill="1" applyBorder="1" applyAlignment="1" applyProtection="1">
      <alignment horizontal="right" vertical="center"/>
      <protection locked="0"/>
    </xf>
    <xf numFmtId="178" fontId="68" fillId="81" borderId="158" xfId="0" applyNumberFormat="1" applyFont="1" applyFill="1" applyBorder="1" applyAlignment="1" applyProtection="1">
      <alignment horizontal="right" vertical="center"/>
      <protection locked="0"/>
    </xf>
    <xf numFmtId="183" fontId="59" fillId="0" borderId="5" xfId="0" applyNumberFormat="1" applyFont="1" applyBorder="1" applyAlignment="1">
      <alignment horizontal="center" vertical="center" shrinkToFit="1"/>
    </xf>
    <xf numFmtId="185" fontId="59" fillId="0" borderId="27" xfId="0" applyNumberFormat="1" applyFont="1" applyBorder="1" applyAlignment="1">
      <alignment horizontal="center" vertical="center" shrinkToFit="1"/>
    </xf>
    <xf numFmtId="0" fontId="112" fillId="0" borderId="0" xfId="0" applyFont="1">
      <alignment vertical="center"/>
    </xf>
    <xf numFmtId="0" fontId="62" fillId="0" borderId="44" xfId="0" applyFont="1" applyBorder="1" applyAlignment="1">
      <alignment horizontal="right" vertical="center"/>
    </xf>
    <xf numFmtId="178" fontId="67" fillId="81" borderId="167" xfId="0" applyNumberFormat="1" applyFont="1" applyFill="1" applyBorder="1">
      <alignment vertical="center"/>
    </xf>
    <xf numFmtId="178" fontId="68" fillId="5" borderId="159" xfId="0" applyNumberFormat="1" applyFont="1" applyFill="1" applyBorder="1" applyAlignment="1" applyProtection="1">
      <alignment horizontal="right" vertical="center"/>
      <protection locked="0"/>
    </xf>
    <xf numFmtId="182" fontId="62" fillId="0" borderId="51" xfId="0" applyNumberFormat="1" applyFont="1" applyBorder="1" applyAlignment="1">
      <alignment horizontal="right" vertical="center"/>
    </xf>
    <xf numFmtId="182" fontId="62" fillId="0" borderId="28" xfId="0" applyNumberFormat="1" applyFont="1" applyBorder="1" applyAlignment="1">
      <alignment horizontal="right" vertical="center"/>
    </xf>
    <xf numFmtId="182" fontId="59" fillId="0" borderId="0" xfId="0" applyNumberFormat="1" applyFont="1">
      <alignment vertical="center"/>
    </xf>
    <xf numFmtId="178" fontId="68" fillId="5" borderId="167" xfId="0" applyNumberFormat="1" applyFont="1" applyFill="1" applyBorder="1" applyProtection="1">
      <alignment vertical="center"/>
      <protection locked="0"/>
    </xf>
    <xf numFmtId="182" fontId="62" fillId="0" borderId="54" xfId="0" applyNumberFormat="1" applyFont="1" applyBorder="1" applyAlignment="1">
      <alignment horizontal="right" vertical="center"/>
    </xf>
    <xf numFmtId="0" fontId="59" fillId="0" borderId="0" xfId="0" applyFont="1" applyAlignment="1">
      <alignment horizontal="center" vertical="center"/>
    </xf>
    <xf numFmtId="0" fontId="60" fillId="0" borderId="0" xfId="0" applyFont="1" applyAlignment="1">
      <alignment horizontal="right" vertical="center"/>
    </xf>
    <xf numFmtId="0" fontId="59" fillId="0" borderId="10" xfId="0" applyFont="1" applyBorder="1" applyAlignment="1">
      <alignment horizontal="center" vertical="center" shrinkToFit="1"/>
    </xf>
    <xf numFmtId="185" fontId="59" fillId="0" borderId="20" xfId="0" applyNumberFormat="1" applyFont="1" applyBorder="1" applyAlignment="1">
      <alignment horizontal="center" vertical="center" shrinkToFit="1"/>
    </xf>
    <xf numFmtId="0" fontId="59" fillId="0" borderId="38" xfId="0" applyFont="1" applyBorder="1">
      <alignment vertical="center"/>
    </xf>
    <xf numFmtId="0" fontId="62" fillId="0" borderId="19" xfId="0" applyFont="1" applyBorder="1" applyAlignment="1">
      <alignment horizontal="right" vertical="center"/>
    </xf>
    <xf numFmtId="178" fontId="68" fillId="84" borderId="159" xfId="0" applyNumberFormat="1" applyFont="1" applyFill="1" applyBorder="1" applyAlignment="1" applyProtection="1">
      <alignment horizontal="right" vertical="center"/>
      <protection locked="0"/>
    </xf>
    <xf numFmtId="0" fontId="59" fillId="5" borderId="31" xfId="0" applyFont="1" applyFill="1" applyBorder="1" applyAlignment="1">
      <alignment horizontal="center" vertical="center"/>
    </xf>
    <xf numFmtId="0" fontId="59" fillId="0" borderId="29" xfId="0" applyFont="1" applyBorder="1" applyAlignment="1">
      <alignment horizontal="center" vertical="center"/>
    </xf>
    <xf numFmtId="185" fontId="62" fillId="0" borderId="59" xfId="0" applyNumberFormat="1" applyFont="1" applyBorder="1" applyAlignment="1">
      <alignment horizontal="right" vertical="center"/>
    </xf>
    <xf numFmtId="0" fontId="25" fillId="0" borderId="4" xfId="0" applyFont="1" applyBorder="1">
      <alignment vertical="center"/>
    </xf>
    <xf numFmtId="183" fontId="62" fillId="0" borderId="18" xfId="0" applyNumberFormat="1" applyFont="1" applyBorder="1" applyAlignment="1">
      <alignment horizontal="right" vertical="center"/>
    </xf>
    <xf numFmtId="177" fontId="68" fillId="81" borderId="78" xfId="0" applyNumberFormat="1" applyFont="1" applyFill="1" applyBorder="1" applyAlignment="1">
      <alignment horizontal="right" vertical="center"/>
    </xf>
    <xf numFmtId="0" fontId="111" fillId="0" borderId="0" xfId="0" applyFont="1">
      <alignment vertical="center"/>
    </xf>
    <xf numFmtId="178" fontId="68" fillId="81" borderId="167" xfId="0" applyNumberFormat="1" applyFont="1" applyFill="1" applyBorder="1" applyAlignment="1">
      <alignment horizontal="right" vertical="center" shrinkToFit="1"/>
    </xf>
    <xf numFmtId="178" fontId="68" fillId="84" borderId="51" xfId="0" applyNumberFormat="1" applyFont="1" applyFill="1" applyBorder="1" applyAlignment="1" applyProtection="1">
      <alignment horizontal="right" vertical="center"/>
      <protection locked="0"/>
    </xf>
    <xf numFmtId="178" fontId="68" fillId="0" borderId="4" xfId="0" applyNumberFormat="1" applyFont="1" applyBorder="1" applyProtection="1">
      <alignment vertical="center"/>
      <protection locked="0"/>
    </xf>
    <xf numFmtId="185" fontId="62" fillId="0" borderId="34" xfId="0" applyNumberFormat="1" applyFont="1" applyBorder="1" applyAlignment="1">
      <alignment horizontal="right" vertical="center"/>
    </xf>
    <xf numFmtId="178" fontId="68" fillId="5" borderId="25" xfId="0" applyNumberFormat="1" applyFont="1" applyFill="1" applyBorder="1" applyAlignment="1">
      <alignment horizontal="right" vertical="center"/>
    </xf>
    <xf numFmtId="182" fontId="59" fillId="0" borderId="5" xfId="0" applyNumberFormat="1" applyFont="1" applyBorder="1" applyAlignment="1">
      <alignment horizontal="center" vertical="center" shrinkToFit="1"/>
    </xf>
    <xf numFmtId="0" fontId="58" fillId="0" borderId="0" xfId="0" applyFont="1">
      <alignment vertical="center"/>
    </xf>
    <xf numFmtId="177" fontId="68" fillId="5" borderId="58" xfId="0" applyNumberFormat="1" applyFont="1" applyFill="1" applyBorder="1" applyAlignment="1" applyProtection="1">
      <alignment horizontal="right" vertical="center"/>
      <protection locked="0"/>
    </xf>
    <xf numFmtId="178" fontId="67" fillId="81" borderId="165" xfId="0" applyNumberFormat="1" applyFont="1" applyFill="1" applyBorder="1" applyAlignment="1">
      <alignment horizontal="right" vertical="center"/>
    </xf>
    <xf numFmtId="38" fontId="68" fillId="0" borderId="13" xfId="110" applyFont="1" applyBorder="1" applyAlignment="1">
      <alignment horizontal="right" vertical="center"/>
    </xf>
    <xf numFmtId="185" fontId="62" fillId="0" borderId="163" xfId="0" applyNumberFormat="1" applyFont="1" applyBorder="1" applyAlignment="1">
      <alignment horizontal="right" vertical="center"/>
    </xf>
    <xf numFmtId="0" fontId="59" fillId="0" borderId="21" xfId="0" applyFont="1" applyBorder="1" applyAlignment="1">
      <alignment horizontal="center" vertical="center" shrinkToFit="1"/>
    </xf>
    <xf numFmtId="185" fontId="59" fillId="0" borderId="21" xfId="0" applyNumberFormat="1" applyFont="1" applyBorder="1" applyAlignment="1">
      <alignment horizontal="center" vertical="center" shrinkToFit="1"/>
    </xf>
    <xf numFmtId="183" fontId="62" fillId="0" borderId="4" xfId="0" applyNumberFormat="1" applyFont="1" applyBorder="1" applyAlignment="1">
      <alignment horizontal="right" vertical="center"/>
    </xf>
    <xf numFmtId="49" fontId="68" fillId="0" borderId="13" xfId="0" applyNumberFormat="1" applyFont="1" applyBorder="1" applyAlignment="1">
      <alignment horizontal="right" vertical="center"/>
    </xf>
    <xf numFmtId="0" fontId="62" fillId="0" borderId="28" xfId="0" applyFont="1" applyBorder="1" applyAlignment="1">
      <alignment horizontal="right" vertical="center"/>
    </xf>
    <xf numFmtId="178" fontId="68" fillId="5" borderId="171" xfId="0" applyNumberFormat="1" applyFont="1" applyFill="1" applyBorder="1" applyAlignment="1">
      <alignment horizontal="right" vertical="center"/>
    </xf>
    <xf numFmtId="178" fontId="68" fillId="0" borderId="159" xfId="0" applyNumberFormat="1" applyFont="1" applyBorder="1">
      <alignment vertical="center"/>
    </xf>
    <xf numFmtId="185" fontId="62" fillId="0" borderId="18" xfId="0" applyNumberFormat="1" applyFont="1" applyBorder="1" applyAlignment="1">
      <alignment horizontal="right" vertical="center"/>
    </xf>
    <xf numFmtId="178" fontId="25" fillId="0" borderId="0" xfId="0" applyNumberFormat="1" applyFont="1">
      <alignment vertical="center"/>
    </xf>
    <xf numFmtId="0" fontId="59" fillId="0" borderId="22" xfId="0" applyFont="1" applyBorder="1">
      <alignment vertical="center"/>
    </xf>
    <xf numFmtId="177" fontId="68" fillId="0" borderId="152" xfId="0" applyNumberFormat="1" applyFont="1" applyBorder="1" applyAlignment="1">
      <alignment horizontal="right" vertical="center"/>
    </xf>
    <xf numFmtId="178" fontId="68" fillId="5" borderId="26" xfId="0" applyNumberFormat="1" applyFont="1" applyFill="1" applyBorder="1" applyAlignment="1">
      <alignment horizontal="right" vertical="center" shrinkToFit="1"/>
    </xf>
    <xf numFmtId="177" fontId="68" fillId="81" borderId="47" xfId="0" applyNumberFormat="1" applyFont="1" applyFill="1" applyBorder="1" applyAlignment="1">
      <alignment horizontal="right" vertical="center" shrinkToFit="1"/>
    </xf>
    <xf numFmtId="0" fontId="59" fillId="0" borderId="113" xfId="0" applyFont="1" applyBorder="1">
      <alignment vertical="center"/>
    </xf>
    <xf numFmtId="0" fontId="113" fillId="0" borderId="0" xfId="0" applyFont="1" applyAlignment="1">
      <alignment horizontal="right" vertical="center"/>
    </xf>
    <xf numFmtId="178" fontId="68" fillId="81" borderId="159" xfId="0" applyNumberFormat="1" applyFont="1" applyFill="1" applyBorder="1" applyAlignment="1" applyProtection="1">
      <alignment horizontal="right" vertical="center"/>
      <protection locked="0"/>
    </xf>
    <xf numFmtId="0" fontId="59" fillId="0" borderId="155" xfId="0" applyFont="1" applyBorder="1">
      <alignment vertical="center"/>
    </xf>
    <xf numFmtId="185" fontId="62" fillId="0" borderId="4" xfId="0" applyNumberFormat="1" applyFont="1" applyBorder="1" applyAlignment="1">
      <alignment horizontal="right" vertical="center"/>
    </xf>
    <xf numFmtId="177" fontId="68" fillId="5" borderId="60" xfId="0" applyNumberFormat="1" applyFont="1" applyFill="1" applyBorder="1" applyAlignment="1">
      <alignment horizontal="right" vertical="center" shrinkToFit="1"/>
    </xf>
    <xf numFmtId="0" fontId="62" fillId="0" borderId="54" xfId="0" applyFont="1" applyBorder="1" applyAlignment="1">
      <alignment horizontal="right" vertical="center"/>
    </xf>
    <xf numFmtId="177" fontId="68" fillId="81" borderId="51" xfId="0" applyNumberFormat="1" applyFont="1" applyFill="1" applyBorder="1" applyAlignment="1">
      <alignment horizontal="right" vertical="center" shrinkToFit="1"/>
    </xf>
    <xf numFmtId="185" fontId="62" fillId="0" borderId="23" xfId="0" applyNumberFormat="1" applyFont="1" applyBorder="1" applyAlignment="1">
      <alignment horizontal="right" vertical="center"/>
    </xf>
    <xf numFmtId="38" fontId="59" fillId="81" borderId="165" xfId="110" applyFont="1" applyFill="1" applyBorder="1" applyAlignment="1">
      <alignment horizontal="right" vertical="center"/>
    </xf>
    <xf numFmtId="178" fontId="68" fillId="0" borderId="13" xfId="0" applyNumberFormat="1" applyFont="1" applyBorder="1" applyAlignment="1">
      <alignment horizontal="right" vertical="center"/>
    </xf>
    <xf numFmtId="177" fontId="67" fillId="5" borderId="47" xfId="0" applyNumberFormat="1" applyFont="1" applyFill="1" applyBorder="1" applyAlignment="1">
      <alignment horizontal="right" vertical="center"/>
    </xf>
    <xf numFmtId="177" fontId="68" fillId="0" borderId="13" xfId="0" applyNumberFormat="1" applyFont="1" applyBorder="1" applyAlignment="1">
      <alignment horizontal="right" vertical="center"/>
    </xf>
    <xf numFmtId="177" fontId="68" fillId="81" borderId="79" xfId="0" applyNumberFormat="1" applyFont="1" applyFill="1" applyBorder="1" applyAlignment="1" applyProtection="1">
      <alignment horizontal="right" vertical="center"/>
      <protection locked="0"/>
    </xf>
    <xf numFmtId="178" fontId="68" fillId="0" borderId="13" xfId="0" applyNumberFormat="1" applyFont="1" applyBorder="1">
      <alignment vertical="center"/>
    </xf>
    <xf numFmtId="178" fontId="68" fillId="5" borderId="163" xfId="0" applyNumberFormat="1" applyFont="1" applyFill="1" applyBorder="1" applyAlignment="1">
      <alignment horizontal="right" vertical="center"/>
    </xf>
    <xf numFmtId="0" fontId="59" fillId="0" borderId="5" xfId="0" applyFont="1" applyBorder="1" applyAlignment="1">
      <alignment horizontal="center" vertical="center" shrinkToFit="1"/>
    </xf>
    <xf numFmtId="0" fontId="58" fillId="0" borderId="5" xfId="0" applyFont="1" applyBorder="1" applyAlignment="1">
      <alignment horizontal="center" vertical="center" wrapText="1"/>
    </xf>
    <xf numFmtId="182" fontId="62" fillId="0" borderId="47" xfId="0" applyNumberFormat="1" applyFont="1" applyBorder="1" applyAlignment="1">
      <alignment horizontal="right" vertical="center"/>
    </xf>
    <xf numFmtId="177" fontId="68" fillId="0" borderId="152" xfId="0" applyNumberFormat="1" applyFont="1" applyBorder="1" applyAlignment="1" applyProtection="1">
      <alignment horizontal="right" vertical="center"/>
      <protection locked="0"/>
    </xf>
    <xf numFmtId="178" fontId="25" fillId="2" borderId="0" xfId="0" applyNumberFormat="1" applyFont="1" applyFill="1">
      <alignment vertical="center"/>
    </xf>
    <xf numFmtId="185" fontId="59" fillId="0" borderId="5" xfId="0" applyNumberFormat="1" applyFont="1" applyBorder="1" applyAlignment="1">
      <alignment horizontal="center" vertical="center" shrinkToFit="1"/>
    </xf>
    <xf numFmtId="182" fontId="59" fillId="0" borderId="55" xfId="0" applyNumberFormat="1" applyFont="1" applyBorder="1">
      <alignment vertical="center"/>
    </xf>
    <xf numFmtId="0" fontId="106" fillId="0" borderId="0" xfId="0" applyFont="1" applyAlignment="1">
      <alignment horizontal="left" vertical="center" wrapText="1"/>
    </xf>
    <xf numFmtId="178" fontId="68" fillId="0" borderId="152" xfId="0" applyNumberFormat="1" applyFont="1" applyBorder="1" applyProtection="1">
      <alignment vertical="center"/>
      <protection locked="0"/>
    </xf>
    <xf numFmtId="0" fontId="59" fillId="0" borderId="28" xfId="0" applyFont="1" applyBorder="1" applyAlignment="1">
      <alignment horizontal="center" vertical="center"/>
    </xf>
    <xf numFmtId="0" fontId="59" fillId="0" borderId="11" xfId="0" applyFont="1" applyBorder="1">
      <alignment vertical="center"/>
    </xf>
    <xf numFmtId="178" fontId="68" fillId="5" borderId="158" xfId="0" applyNumberFormat="1" applyFont="1" applyFill="1" applyBorder="1" applyAlignment="1" applyProtection="1">
      <alignment horizontal="right" vertical="center"/>
      <protection locked="0"/>
    </xf>
    <xf numFmtId="185" fontId="62" fillId="0" borderId="159" xfId="0" applyNumberFormat="1" applyFont="1" applyBorder="1" applyAlignment="1">
      <alignment horizontal="right" vertical="center"/>
    </xf>
    <xf numFmtId="177" fontId="68" fillId="5" borderId="12" xfId="0" applyNumberFormat="1" applyFont="1" applyFill="1" applyBorder="1" applyAlignment="1">
      <alignment horizontal="right" vertical="center"/>
    </xf>
    <xf numFmtId="0" fontId="59" fillId="0" borderId="52" xfId="0" applyFont="1" applyBorder="1" applyAlignment="1">
      <alignment horizontal="center" vertical="top"/>
    </xf>
    <xf numFmtId="0" fontId="113" fillId="0" borderId="0" xfId="0" applyFont="1">
      <alignment vertical="center"/>
    </xf>
    <xf numFmtId="178" fontId="68" fillId="81" borderId="159" xfId="0" applyNumberFormat="1" applyFont="1" applyFill="1" applyBorder="1" applyProtection="1">
      <alignment vertical="center"/>
      <protection locked="0"/>
    </xf>
    <xf numFmtId="178" fontId="68" fillId="5" borderId="25" xfId="0" applyNumberFormat="1" applyFont="1" applyFill="1" applyBorder="1" applyAlignment="1">
      <alignment horizontal="right" vertical="center" shrinkToFit="1"/>
    </xf>
    <xf numFmtId="0" fontId="25" fillId="0" borderId="13" xfId="0" applyFont="1" applyBorder="1">
      <alignment vertical="center"/>
    </xf>
    <xf numFmtId="178" fontId="68" fillId="81" borderId="58" xfId="0" applyNumberFormat="1" applyFont="1" applyFill="1" applyBorder="1" applyAlignment="1" applyProtection="1">
      <alignment horizontal="right" vertical="center"/>
      <protection locked="0"/>
    </xf>
    <xf numFmtId="180" fontId="68" fillId="81" borderId="175" xfId="0" applyNumberFormat="1" applyFont="1" applyFill="1" applyBorder="1" applyAlignment="1" applyProtection="1">
      <alignment horizontal="right" vertical="center"/>
      <protection locked="0"/>
    </xf>
    <xf numFmtId="0" fontId="65" fillId="0" borderId="13" xfId="0" applyFont="1" applyBorder="1" applyAlignment="1">
      <alignment horizontal="left" vertical="center"/>
    </xf>
    <xf numFmtId="177" fontId="68" fillId="5" borderId="33" xfId="0" applyNumberFormat="1" applyFont="1" applyFill="1" applyBorder="1" applyAlignment="1" applyProtection="1">
      <alignment horizontal="right" vertical="center"/>
      <protection locked="0"/>
    </xf>
    <xf numFmtId="178" fontId="68" fillId="0" borderId="158" xfId="0" applyNumberFormat="1" applyFont="1" applyBorder="1" applyProtection="1">
      <alignment vertical="center"/>
      <protection locked="0"/>
    </xf>
    <xf numFmtId="178" fontId="68" fillId="0" borderId="0" xfId="0" applyNumberFormat="1" applyFont="1" applyProtection="1">
      <alignment vertical="center"/>
      <protection locked="0"/>
    </xf>
    <xf numFmtId="0" fontId="62" fillId="0" borderId="18" xfId="0" applyFont="1" applyBorder="1" applyAlignment="1">
      <alignment horizontal="right" vertical="center"/>
    </xf>
    <xf numFmtId="185" fontId="62" fillId="0" borderId="35" xfId="0" applyNumberFormat="1" applyFont="1" applyBorder="1" applyAlignment="1">
      <alignment horizontal="right" vertical="center"/>
    </xf>
    <xf numFmtId="177" fontId="68" fillId="81" borderId="58" xfId="0" applyNumberFormat="1" applyFont="1" applyFill="1" applyBorder="1" applyAlignment="1" applyProtection="1">
      <alignment horizontal="right" vertical="center"/>
      <protection locked="0"/>
    </xf>
    <xf numFmtId="177" fontId="68" fillId="81" borderId="175" xfId="0" applyNumberFormat="1" applyFont="1" applyFill="1" applyBorder="1" applyAlignment="1" applyProtection="1">
      <alignment horizontal="right" vertical="center"/>
      <protection locked="0"/>
    </xf>
    <xf numFmtId="182" fontId="59" fillId="0" borderId="0" xfId="0" applyNumberFormat="1" applyFont="1" applyAlignment="1">
      <alignment horizontal="right" vertical="center"/>
    </xf>
    <xf numFmtId="0" fontId="60" fillId="0" borderId="0" xfId="0" applyFont="1" applyAlignment="1">
      <alignment horizontal="left" vertical="center"/>
    </xf>
    <xf numFmtId="185" fontId="62" fillId="0" borderId="158" xfId="0" applyNumberFormat="1" applyFont="1" applyBorder="1" applyAlignment="1">
      <alignment horizontal="right" vertical="center"/>
    </xf>
    <xf numFmtId="182" fontId="63" fillId="0" borderId="5" xfId="0" applyNumberFormat="1" applyFont="1" applyBorder="1" applyAlignment="1">
      <alignment horizontal="center" vertical="center" wrapText="1" shrinkToFit="1"/>
    </xf>
    <xf numFmtId="0" fontId="59" fillId="0" borderId="55" xfId="0" applyFont="1" applyBorder="1">
      <alignment vertical="center"/>
    </xf>
    <xf numFmtId="49" fontId="107" fillId="0" borderId="0" xfId="0" applyNumberFormat="1" applyFont="1">
      <alignment vertical="center"/>
    </xf>
    <xf numFmtId="177" fontId="68" fillId="5" borderId="33" xfId="0" applyNumberFormat="1" applyFont="1" applyFill="1" applyBorder="1" applyAlignment="1">
      <alignment horizontal="right" vertical="center" shrinkToFit="1"/>
    </xf>
    <xf numFmtId="185" fontId="62" fillId="0" borderId="19" xfId="0" applyNumberFormat="1" applyFont="1" applyBorder="1" applyAlignment="1">
      <alignment horizontal="right" vertical="center"/>
    </xf>
    <xf numFmtId="0" fontId="58" fillId="0" borderId="21" xfId="0" applyFont="1" applyBorder="1" applyAlignment="1">
      <alignment horizontal="center" vertical="center" shrinkToFit="1"/>
    </xf>
    <xf numFmtId="178" fontId="68" fillId="81" borderId="51" xfId="0" applyNumberFormat="1" applyFont="1" applyFill="1" applyBorder="1" applyAlignment="1">
      <alignment horizontal="right" vertical="center"/>
    </xf>
    <xf numFmtId="177" fontId="68" fillId="5" borderId="25" xfId="0" applyNumberFormat="1" applyFont="1" applyFill="1" applyBorder="1" applyAlignment="1">
      <alignment horizontal="right" vertical="center" shrinkToFit="1"/>
    </xf>
    <xf numFmtId="177" fontId="68" fillId="81" borderId="169" xfId="136" applyNumberFormat="1" applyFont="1" applyFill="1" applyBorder="1" applyAlignment="1">
      <alignment horizontal="right" vertical="center"/>
    </xf>
    <xf numFmtId="178" fontId="68" fillId="81" borderId="169" xfId="0" applyNumberFormat="1" applyFont="1" applyFill="1" applyBorder="1" applyAlignment="1">
      <alignment horizontal="right" vertical="center"/>
    </xf>
    <xf numFmtId="178" fontId="68" fillId="81" borderId="169" xfId="136" applyNumberFormat="1" applyFont="1" applyFill="1" applyBorder="1" applyAlignment="1">
      <alignment horizontal="right" vertical="center"/>
    </xf>
    <xf numFmtId="178" fontId="68" fillId="5" borderId="169" xfId="0" applyNumberFormat="1" applyFont="1" applyFill="1" applyBorder="1" applyAlignment="1">
      <alignment horizontal="right" vertical="center"/>
    </xf>
    <xf numFmtId="177" fontId="68" fillId="5" borderId="169" xfId="0" applyNumberFormat="1" applyFont="1" applyFill="1" applyBorder="1" applyAlignment="1">
      <alignment horizontal="right" vertical="center"/>
    </xf>
    <xf numFmtId="178" fontId="68" fillId="5" borderId="169" xfId="0" applyNumberFormat="1" applyFont="1" applyFill="1" applyBorder="1" applyAlignment="1" applyProtection="1">
      <alignment horizontal="right" vertical="center"/>
      <protection locked="0"/>
    </xf>
    <xf numFmtId="177" fontId="68" fillId="5" borderId="169" xfId="0" applyNumberFormat="1" applyFont="1" applyFill="1" applyBorder="1" applyAlignment="1" applyProtection="1">
      <alignment horizontal="right" vertical="center"/>
      <protection locked="0"/>
    </xf>
    <xf numFmtId="177" fontId="68" fillId="81" borderId="169" xfId="0" applyNumberFormat="1" applyFont="1" applyFill="1" applyBorder="1" applyAlignment="1" applyProtection="1">
      <alignment horizontal="right" vertical="center"/>
      <protection locked="0"/>
    </xf>
    <xf numFmtId="177" fontId="68" fillId="81" borderId="169" xfId="0" applyNumberFormat="1" applyFont="1" applyFill="1" applyBorder="1" applyAlignment="1">
      <alignment horizontal="right" vertical="center"/>
    </xf>
    <xf numFmtId="178" fontId="68" fillId="81" borderId="169" xfId="0" applyNumberFormat="1" applyFont="1" applyFill="1" applyBorder="1" applyAlignment="1" applyProtection="1">
      <alignment horizontal="right" vertical="center"/>
      <protection locked="0"/>
    </xf>
    <xf numFmtId="178" fontId="68" fillId="81" borderId="185" xfId="0" applyNumberFormat="1" applyFont="1" applyFill="1" applyBorder="1" applyAlignment="1">
      <alignment horizontal="right" vertical="center" wrapText="1"/>
    </xf>
    <xf numFmtId="177" fontId="68" fillId="81" borderId="185" xfId="0" applyNumberFormat="1" applyFont="1" applyFill="1" applyBorder="1" applyAlignment="1">
      <alignment horizontal="right" vertical="center" wrapText="1"/>
    </xf>
    <xf numFmtId="177" fontId="68" fillId="81" borderId="186" xfId="0" applyNumberFormat="1" applyFont="1" applyFill="1" applyBorder="1" applyAlignment="1">
      <alignment horizontal="right" vertical="center" wrapText="1"/>
    </xf>
    <xf numFmtId="178" fontId="68" fillId="81" borderId="183" xfId="0" applyNumberFormat="1" applyFont="1" applyFill="1" applyBorder="1" applyAlignment="1" applyProtection="1">
      <alignment horizontal="right" vertical="center"/>
      <protection locked="0"/>
    </xf>
    <xf numFmtId="178" fontId="68" fillId="81" borderId="176" xfId="0" applyNumberFormat="1" applyFont="1" applyFill="1" applyBorder="1" applyAlignment="1" applyProtection="1">
      <alignment horizontal="right" vertical="center"/>
      <protection locked="0"/>
    </xf>
    <xf numFmtId="177" fontId="68" fillId="81" borderId="176" xfId="0" applyNumberFormat="1" applyFont="1" applyFill="1" applyBorder="1" applyAlignment="1" applyProtection="1">
      <alignment horizontal="right" vertical="center"/>
      <protection locked="0"/>
    </xf>
    <xf numFmtId="177" fontId="68" fillId="81" borderId="183" xfId="0" applyNumberFormat="1" applyFont="1" applyFill="1" applyBorder="1" applyAlignment="1">
      <alignment horizontal="right" vertical="center"/>
    </xf>
    <xf numFmtId="177" fontId="68" fillId="81" borderId="176" xfId="0" applyNumberFormat="1" applyFont="1" applyFill="1" applyBorder="1" applyAlignment="1">
      <alignment horizontal="right" vertical="center"/>
    </xf>
    <xf numFmtId="180" fontId="68" fillId="81" borderId="174" xfId="0" applyNumberFormat="1" applyFont="1" applyFill="1" applyBorder="1" applyAlignment="1" applyProtection="1">
      <alignment horizontal="right" vertical="center"/>
      <protection locked="0"/>
    </xf>
    <xf numFmtId="187" fontId="68" fillId="81" borderId="174" xfId="110" applyNumberFormat="1" applyFont="1" applyFill="1" applyBorder="1" applyAlignment="1" applyProtection="1">
      <alignment horizontal="right" vertical="center"/>
      <protection locked="0"/>
    </xf>
    <xf numFmtId="178" fontId="68" fillId="81" borderId="176" xfId="0" applyNumberFormat="1" applyFont="1" applyFill="1" applyBorder="1">
      <alignment vertical="center"/>
    </xf>
    <xf numFmtId="177" fontId="68" fillId="81" borderId="174" xfId="0" applyNumberFormat="1" applyFont="1" applyFill="1" applyBorder="1" applyAlignment="1" applyProtection="1">
      <alignment horizontal="right" vertical="center"/>
      <protection locked="0"/>
    </xf>
    <xf numFmtId="178" fontId="68" fillId="81" borderId="174" xfId="0" applyNumberFormat="1" applyFont="1" applyFill="1" applyBorder="1" applyAlignment="1" applyProtection="1">
      <alignment horizontal="right" vertical="center"/>
      <protection locked="0"/>
    </xf>
    <xf numFmtId="177" fontId="68" fillId="81" borderId="174" xfId="0" applyNumberFormat="1" applyFont="1" applyFill="1" applyBorder="1" applyAlignment="1">
      <alignment horizontal="right" vertical="center"/>
    </xf>
    <xf numFmtId="0" fontId="68" fillId="81" borderId="174" xfId="0" applyFont="1" applyFill="1" applyBorder="1" applyAlignment="1" applyProtection="1">
      <alignment horizontal="right" vertical="center"/>
      <protection locked="0"/>
    </xf>
    <xf numFmtId="177" fontId="68" fillId="81" borderId="4" xfId="0" applyNumberFormat="1" applyFont="1" applyFill="1" applyBorder="1" applyAlignment="1" applyProtection="1">
      <alignment horizontal="right" vertical="center"/>
      <protection locked="0"/>
    </xf>
    <xf numFmtId="178" fontId="68" fillId="81" borderId="4" xfId="0" applyNumberFormat="1" applyFont="1" applyFill="1" applyBorder="1" applyAlignment="1" applyProtection="1">
      <alignment horizontal="right" vertical="center"/>
      <protection locked="0"/>
    </xf>
    <xf numFmtId="177" fontId="59" fillId="81" borderId="4" xfId="0" applyNumberFormat="1" applyFont="1" applyFill="1" applyBorder="1" applyAlignment="1">
      <alignment horizontal="right" vertical="center"/>
    </xf>
    <xf numFmtId="177" fontId="68" fillId="81" borderId="4" xfId="0" applyNumberFormat="1" applyFont="1" applyFill="1" applyBorder="1" applyAlignment="1">
      <alignment horizontal="right" vertical="center"/>
    </xf>
    <xf numFmtId="178" fontId="68" fillId="81" borderId="4" xfId="0" applyNumberFormat="1" applyFont="1" applyFill="1" applyBorder="1" applyAlignment="1">
      <alignment horizontal="right" vertical="center"/>
    </xf>
    <xf numFmtId="38" fontId="68" fillId="81" borderId="4" xfId="0" applyNumberFormat="1" applyFont="1" applyFill="1" applyBorder="1" applyAlignment="1" applyProtection="1">
      <alignment horizontal="right" vertical="center"/>
      <protection locked="0"/>
    </xf>
    <xf numFmtId="177" fontId="68" fillId="0" borderId="4" xfId="0" applyNumberFormat="1" applyFont="1" applyBorder="1" applyAlignment="1" applyProtection="1">
      <alignment horizontal="right" vertical="center"/>
      <protection locked="0"/>
    </xf>
    <xf numFmtId="177" fontId="68" fillId="0" borderId="4" xfId="136" applyNumberFormat="1" applyFont="1" applyBorder="1">
      <alignment vertical="center"/>
    </xf>
    <xf numFmtId="177" fontId="68" fillId="5" borderId="4" xfId="0" applyNumberFormat="1" applyFont="1" applyFill="1" applyBorder="1" applyAlignment="1">
      <alignment horizontal="right" vertical="center"/>
    </xf>
    <xf numFmtId="179" fontId="68" fillId="5" borderId="4" xfId="136" applyNumberFormat="1" applyFont="1" applyFill="1" applyBorder="1" applyAlignment="1">
      <alignment horizontal="right" vertical="center"/>
    </xf>
    <xf numFmtId="178" fontId="68" fillId="81" borderId="4" xfId="136" applyNumberFormat="1" applyFont="1" applyFill="1" applyBorder="1" applyAlignment="1">
      <alignment horizontal="right" vertical="center"/>
    </xf>
    <xf numFmtId="177" fontId="68" fillId="81" borderId="4" xfId="136" applyNumberFormat="1" applyFont="1" applyFill="1" applyBorder="1" applyAlignment="1">
      <alignment horizontal="right" vertical="center"/>
    </xf>
    <xf numFmtId="177" fontId="68" fillId="0" borderId="4" xfId="0" applyNumberFormat="1" applyFont="1" applyBorder="1" applyAlignment="1">
      <alignment horizontal="right" vertical="center"/>
    </xf>
    <xf numFmtId="178" fontId="68" fillId="0" borderId="4" xfId="0" applyNumberFormat="1" applyFont="1" applyBorder="1" applyAlignment="1">
      <alignment horizontal="right" vertical="center"/>
    </xf>
    <xf numFmtId="178" fontId="68" fillId="0" borderId="4" xfId="0" applyNumberFormat="1" applyFont="1" applyBorder="1" applyAlignment="1" applyProtection="1">
      <alignment horizontal="right" vertical="center"/>
      <protection locked="0"/>
    </xf>
    <xf numFmtId="178" fontId="68" fillId="5" borderId="4" xfId="0" applyNumberFormat="1" applyFont="1" applyFill="1" applyBorder="1" applyAlignment="1">
      <alignment horizontal="right" vertical="center"/>
    </xf>
    <xf numFmtId="177" fontId="68" fillId="5" borderId="4" xfId="0" applyNumberFormat="1" applyFont="1" applyFill="1" applyBorder="1" applyAlignment="1" applyProtection="1">
      <alignment horizontal="right" vertical="center"/>
      <protection locked="0"/>
    </xf>
    <xf numFmtId="178" fontId="68" fillId="5" borderId="4" xfId="0" applyNumberFormat="1" applyFont="1" applyFill="1" applyBorder="1" applyAlignment="1" applyProtection="1">
      <alignment horizontal="right" vertical="center"/>
      <protection locked="0"/>
    </xf>
    <xf numFmtId="177" fontId="68" fillId="5" borderId="4" xfId="0" applyNumberFormat="1" applyFont="1" applyFill="1" applyBorder="1" applyAlignment="1">
      <alignment horizontal="right" vertical="center" shrinkToFit="1"/>
    </xf>
    <xf numFmtId="178" fontId="68" fillId="5" borderId="4" xfId="0" applyNumberFormat="1" applyFont="1" applyFill="1" applyBorder="1" applyAlignment="1">
      <alignment horizontal="right" vertical="center" shrinkToFit="1"/>
    </xf>
    <xf numFmtId="179" fontId="68" fillId="81" borderId="4" xfId="136" applyNumberFormat="1" applyFont="1" applyFill="1" applyBorder="1" applyAlignment="1">
      <alignment horizontal="right" vertical="center"/>
    </xf>
    <xf numFmtId="178" fontId="68" fillId="0" borderId="4" xfId="136" applyNumberFormat="1" applyFont="1" applyBorder="1">
      <alignment vertical="center"/>
    </xf>
    <xf numFmtId="178" fontId="68" fillId="82" borderId="4" xfId="0" applyNumberFormat="1" applyFont="1" applyFill="1" applyBorder="1" applyAlignment="1" applyProtection="1">
      <alignment horizontal="right" vertical="center"/>
      <protection locked="0"/>
    </xf>
    <xf numFmtId="177" fontId="68" fillId="82" borderId="4" xfId="0" applyNumberFormat="1" applyFont="1" applyFill="1" applyBorder="1" applyAlignment="1" applyProtection="1">
      <alignment horizontal="right" vertical="center"/>
      <protection locked="0"/>
    </xf>
    <xf numFmtId="177" fontId="68" fillId="81" borderId="4" xfId="0" applyNumberFormat="1" applyFont="1" applyFill="1" applyBorder="1" applyProtection="1">
      <alignment vertical="center"/>
      <protection locked="0"/>
    </xf>
    <xf numFmtId="38" fontId="68" fillId="0" borderId="4" xfId="110" applyFont="1" applyFill="1" applyBorder="1" applyAlignment="1" applyProtection="1">
      <alignment horizontal="right" vertical="center"/>
      <protection locked="0"/>
    </xf>
    <xf numFmtId="38" fontId="67" fillId="0" borderId="4" xfId="110" applyFont="1" applyFill="1" applyBorder="1" applyAlignment="1" applyProtection="1">
      <alignment horizontal="right" vertical="center"/>
      <protection locked="0"/>
    </xf>
    <xf numFmtId="178" fontId="68" fillId="2" borderId="4" xfId="0" applyNumberFormat="1" applyFont="1" applyFill="1" applyBorder="1">
      <alignment vertical="center"/>
    </xf>
    <xf numFmtId="177" fontId="68" fillId="2" borderId="4" xfId="0" applyNumberFormat="1" applyFont="1" applyFill="1" applyBorder="1">
      <alignment vertical="center"/>
    </xf>
    <xf numFmtId="0" fontId="58" fillId="0" borderId="4" xfId="0" applyFont="1" applyBorder="1" applyAlignment="1">
      <alignment vertical="top"/>
    </xf>
    <xf numFmtId="38" fontId="68" fillId="5" borderId="4" xfId="0" applyNumberFormat="1" applyFont="1" applyFill="1" applyBorder="1" applyAlignment="1" applyProtection="1">
      <alignment horizontal="right" vertical="center"/>
      <protection locked="0"/>
    </xf>
    <xf numFmtId="177" fontId="59" fillId="5" borderId="4" xfId="0" applyNumberFormat="1" applyFont="1" applyFill="1" applyBorder="1" applyAlignment="1">
      <alignment horizontal="right" vertical="center"/>
    </xf>
    <xf numFmtId="177" fontId="59" fillId="5" borderId="4" xfId="0" quotePrefix="1" applyNumberFormat="1" applyFont="1" applyFill="1" applyBorder="1" applyAlignment="1">
      <alignment horizontal="right" vertical="center"/>
    </xf>
    <xf numFmtId="191" fontId="68" fillId="81" borderId="4" xfId="0" applyNumberFormat="1" applyFont="1" applyFill="1" applyBorder="1" applyAlignment="1">
      <alignment horizontal="right" vertical="center"/>
    </xf>
    <xf numFmtId="184" fontId="68" fillId="5" borderId="4" xfId="0" applyNumberFormat="1" applyFont="1" applyFill="1" applyBorder="1" applyAlignment="1">
      <alignment horizontal="right" vertical="center"/>
    </xf>
    <xf numFmtId="184" fontId="68" fillId="81" borderId="4" xfId="0" applyNumberFormat="1" applyFont="1" applyFill="1" applyBorder="1" applyAlignment="1">
      <alignment horizontal="right" vertical="center"/>
    </xf>
    <xf numFmtId="0" fontId="62" fillId="0" borderId="4" xfId="0" applyFont="1" applyBorder="1" applyAlignment="1">
      <alignment horizontal="right" vertical="center"/>
    </xf>
    <xf numFmtId="0" fontId="62" fillId="0" borderId="4" xfId="136" applyFont="1" applyBorder="1" applyAlignment="1">
      <alignment horizontal="right" vertical="center"/>
    </xf>
    <xf numFmtId="0" fontId="58" fillId="0" borderId="4" xfId="0" applyFont="1" applyBorder="1" applyAlignment="1">
      <alignment horizontal="right" vertical="center"/>
    </xf>
    <xf numFmtId="192" fontId="68" fillId="81" borderId="4" xfId="0" applyNumberFormat="1" applyFont="1" applyFill="1" applyBorder="1" applyAlignment="1">
      <alignment horizontal="right" vertical="center"/>
    </xf>
    <xf numFmtId="0" fontId="59" fillId="0" borderId="13" xfId="0" applyFont="1" applyBorder="1">
      <alignment vertical="center"/>
    </xf>
    <xf numFmtId="0" fontId="58" fillId="0" borderId="17" xfId="0" applyFont="1" applyBorder="1">
      <alignment vertical="center"/>
    </xf>
    <xf numFmtId="0" fontId="62" fillId="0" borderId="49" xfId="0" applyFont="1" applyBorder="1" applyAlignment="1">
      <alignment horizontal="right" vertical="center"/>
    </xf>
    <xf numFmtId="0" fontId="63" fillId="0" borderId="5" xfId="136" applyFont="1" applyBorder="1" applyAlignment="1">
      <alignment horizontal="center" vertical="center" wrapText="1"/>
    </xf>
    <xf numFmtId="0" fontId="62" fillId="2" borderId="35" xfId="0" applyFont="1" applyFill="1" applyBorder="1" applyAlignment="1">
      <alignment horizontal="right" vertical="center"/>
    </xf>
    <xf numFmtId="0" fontId="59" fillId="0" borderId="6" xfId="0" applyFont="1" applyBorder="1" applyAlignment="1">
      <alignment horizontal="center" vertical="center"/>
    </xf>
    <xf numFmtId="0" fontId="63" fillId="0" borderId="5" xfId="0" applyFont="1" applyBorder="1" applyAlignment="1">
      <alignment horizontal="center" vertical="center" wrapText="1"/>
    </xf>
    <xf numFmtId="0" fontId="62" fillId="0" borderId="34" xfId="0" applyFont="1" applyBorder="1" applyAlignment="1">
      <alignment horizontal="right" vertical="center"/>
    </xf>
    <xf numFmtId="0" fontId="62" fillId="0" borderId="50" xfId="0" applyFont="1" applyBorder="1" applyAlignment="1">
      <alignment horizontal="right" vertical="center"/>
    </xf>
    <xf numFmtId="177" fontId="68" fillId="81" borderId="47" xfId="0" applyNumberFormat="1" applyFont="1" applyFill="1" applyBorder="1" applyProtection="1">
      <alignment vertical="center"/>
      <protection locked="0"/>
    </xf>
    <xf numFmtId="178" fontId="68" fillId="81" borderId="51" xfId="0" applyNumberFormat="1" applyFont="1" applyFill="1" applyBorder="1" applyAlignment="1" applyProtection="1">
      <alignment horizontal="right" vertical="center"/>
      <protection locked="0"/>
    </xf>
    <xf numFmtId="177" fontId="59" fillId="81" borderId="47" xfId="0" applyNumberFormat="1" applyFont="1" applyFill="1" applyBorder="1" applyAlignment="1">
      <alignment horizontal="right" vertical="center"/>
    </xf>
    <xf numFmtId="177" fontId="68" fillId="0" borderId="0" xfId="0" applyNumberFormat="1" applyFont="1" applyAlignment="1">
      <alignment horizontal="right" vertical="center"/>
    </xf>
    <xf numFmtId="177" fontId="68" fillId="0" borderId="15" xfId="0" applyNumberFormat="1" applyFont="1" applyBorder="1" applyAlignment="1">
      <alignment horizontal="right" vertical="center"/>
    </xf>
    <xf numFmtId="178" fontId="68" fillId="0" borderId="15" xfId="0" applyNumberFormat="1" applyFont="1" applyBorder="1" applyAlignment="1" applyProtection="1">
      <alignment horizontal="right" vertical="center"/>
      <protection locked="0"/>
    </xf>
    <xf numFmtId="177" fontId="68" fillId="0" borderId="0" xfId="0" applyNumberFormat="1" applyFont="1" applyAlignment="1" applyProtection="1">
      <alignment horizontal="right" vertical="center"/>
      <protection locked="0"/>
    </xf>
    <xf numFmtId="177" fontId="68" fillId="81" borderId="47" xfId="0" applyNumberFormat="1" applyFont="1" applyFill="1" applyBorder="1" applyAlignment="1" applyProtection="1">
      <alignment horizontal="right" vertical="center"/>
      <protection locked="0"/>
    </xf>
    <xf numFmtId="177" fontId="68" fillId="81" borderId="47" xfId="0" applyNumberFormat="1" applyFont="1" applyFill="1" applyBorder="1" applyAlignment="1">
      <alignment horizontal="right" vertical="center"/>
    </xf>
    <xf numFmtId="177" fontId="68" fillId="81" borderId="15" xfId="0" applyNumberFormat="1" applyFont="1" applyFill="1" applyBorder="1" applyAlignment="1">
      <alignment horizontal="right" vertical="center"/>
    </xf>
    <xf numFmtId="178" fontId="68" fillId="81" borderId="53" xfId="0" applyNumberFormat="1" applyFont="1" applyFill="1" applyBorder="1" applyAlignment="1" applyProtection="1">
      <alignment horizontal="right" vertical="center"/>
      <protection locked="0"/>
    </xf>
    <xf numFmtId="177" fontId="68" fillId="81" borderId="53" xfId="0" applyNumberFormat="1" applyFont="1" applyFill="1" applyBorder="1" applyAlignment="1" applyProtection="1">
      <alignment horizontal="right" vertical="center"/>
      <protection locked="0"/>
    </xf>
    <xf numFmtId="183" fontId="68" fillId="81" borderId="51" xfId="0" applyNumberFormat="1" applyFont="1" applyFill="1" applyBorder="1" applyAlignment="1" applyProtection="1">
      <alignment horizontal="right" vertical="center"/>
      <protection locked="0"/>
    </xf>
    <xf numFmtId="177" fontId="68" fillId="81" borderId="51" xfId="0" applyNumberFormat="1" applyFont="1" applyFill="1" applyBorder="1" applyAlignment="1" applyProtection="1">
      <alignment horizontal="right" vertical="center"/>
      <protection locked="0"/>
    </xf>
    <xf numFmtId="177" fontId="68" fillId="81" borderId="32" xfId="0" applyNumberFormat="1" applyFont="1" applyFill="1" applyBorder="1" applyAlignment="1" applyProtection="1">
      <alignment horizontal="right" vertical="center"/>
      <protection locked="0"/>
    </xf>
    <xf numFmtId="177" fontId="68" fillId="5" borderId="47" xfId="0" applyNumberFormat="1" applyFont="1" applyFill="1" applyBorder="1" applyAlignment="1">
      <alignment horizontal="right" vertical="center"/>
    </xf>
    <xf numFmtId="177" fontId="68" fillId="5" borderId="53" xfId="136" applyNumberFormat="1" applyFont="1" applyFill="1" applyBorder="1" applyAlignment="1">
      <alignment horizontal="right" vertical="center"/>
    </xf>
    <xf numFmtId="177" fontId="68" fillId="5" borderId="47" xfId="136" applyNumberFormat="1" applyFont="1" applyFill="1" applyBorder="1" applyAlignment="1">
      <alignment horizontal="right" vertical="center"/>
    </xf>
    <xf numFmtId="177" fontId="68" fillId="81" borderId="47" xfId="136" applyNumberFormat="1" applyFont="1" applyFill="1" applyBorder="1" applyAlignment="1">
      <alignment horizontal="right" vertical="center"/>
    </xf>
    <xf numFmtId="177" fontId="68" fillId="5" borderId="47" xfId="0" applyNumberFormat="1" applyFont="1" applyFill="1" applyBorder="1" applyAlignment="1" applyProtection="1">
      <alignment horizontal="right" vertical="center"/>
      <protection locked="0"/>
    </xf>
    <xf numFmtId="177" fontId="68" fillId="0" borderId="47" xfId="136" applyNumberFormat="1" applyFont="1" applyBorder="1" applyAlignment="1">
      <alignment horizontal="right" vertical="center"/>
    </xf>
    <xf numFmtId="0" fontId="25" fillId="0" borderId="0" xfId="0" applyFont="1" applyAlignment="1">
      <alignment horizontal="right" vertical="center"/>
    </xf>
    <xf numFmtId="178" fontId="68" fillId="0" borderId="0" xfId="0" applyNumberFormat="1" applyFont="1" applyAlignment="1">
      <alignment horizontal="right" vertical="center"/>
    </xf>
    <xf numFmtId="177" fontId="68" fillId="0" borderId="47" xfId="0" applyNumberFormat="1" applyFont="1" applyBorder="1">
      <alignment vertical="center"/>
    </xf>
    <xf numFmtId="178" fontId="68" fillId="0" borderId="47" xfId="0" applyNumberFormat="1" applyFont="1" applyBorder="1" applyAlignment="1">
      <alignment horizontal="right" vertical="center"/>
    </xf>
    <xf numFmtId="178" fontId="68" fillId="0" borderId="51" xfId="0" applyNumberFormat="1" applyFont="1" applyBorder="1" applyAlignment="1">
      <alignment horizontal="right" vertical="center"/>
    </xf>
    <xf numFmtId="177" fontId="68" fillId="0" borderId="51" xfId="0" applyNumberFormat="1" applyFont="1" applyBorder="1" applyAlignment="1" applyProtection="1">
      <alignment horizontal="right" vertical="center"/>
      <protection locked="0"/>
    </xf>
    <xf numFmtId="178" fontId="68" fillId="0" borderId="51" xfId="0" applyNumberFormat="1" applyFont="1" applyBorder="1" applyAlignment="1" applyProtection="1">
      <alignment horizontal="right" vertical="center"/>
      <protection locked="0"/>
    </xf>
    <xf numFmtId="177" fontId="68" fillId="81" borderId="51" xfId="0" applyNumberFormat="1" applyFont="1" applyFill="1" applyBorder="1" applyAlignment="1">
      <alignment horizontal="right" vertical="center"/>
    </xf>
    <xf numFmtId="177" fontId="68" fillId="81" borderId="53" xfId="0" applyNumberFormat="1" applyFont="1" applyFill="1" applyBorder="1" applyAlignment="1">
      <alignment horizontal="right" vertical="center"/>
    </xf>
    <xf numFmtId="0" fontId="68" fillId="81" borderId="47" xfId="0" applyFont="1" applyFill="1" applyBorder="1" applyAlignment="1">
      <alignment horizontal="right" vertical="center" justifyLastLine="1"/>
    </xf>
    <xf numFmtId="38" fontId="68" fillId="81" borderId="53" xfId="110" applyFont="1" applyFill="1" applyBorder="1" applyAlignment="1">
      <alignment vertical="center" justifyLastLine="1"/>
    </xf>
    <xf numFmtId="178" fontId="68" fillId="81" borderId="47" xfId="0" applyNumberFormat="1" applyFont="1" applyFill="1" applyBorder="1" applyAlignment="1">
      <alignment horizontal="right" vertical="center"/>
    </xf>
    <xf numFmtId="177" fontId="68" fillId="5" borderId="51" xfId="0" applyNumberFormat="1" applyFont="1" applyFill="1" applyBorder="1" applyAlignment="1" applyProtection="1">
      <alignment horizontal="right" vertical="center"/>
      <protection locked="0"/>
    </xf>
    <xf numFmtId="177" fontId="68" fillId="5" borderId="47" xfId="0" applyNumberFormat="1" applyFont="1" applyFill="1" applyBorder="1" applyAlignment="1">
      <alignment horizontal="right" vertical="center" shrinkToFit="1"/>
    </xf>
    <xf numFmtId="177" fontId="68" fillId="5" borderId="51" xfId="0" applyNumberFormat="1" applyFont="1" applyFill="1" applyBorder="1" applyAlignment="1">
      <alignment horizontal="right" vertical="center" shrinkToFit="1"/>
    </xf>
    <xf numFmtId="177" fontId="68" fillId="5" borderId="51" xfId="0" applyNumberFormat="1" applyFont="1" applyFill="1" applyBorder="1" applyAlignment="1">
      <alignment horizontal="right" vertical="center"/>
    </xf>
    <xf numFmtId="177" fontId="68" fillId="81" borderId="58" xfId="0" applyNumberFormat="1" applyFont="1" applyFill="1" applyBorder="1" applyAlignment="1">
      <alignment horizontal="right" vertical="center"/>
    </xf>
    <xf numFmtId="178" fontId="68" fillId="5" borderId="51" xfId="0" applyNumberFormat="1" applyFont="1" applyFill="1" applyBorder="1" applyAlignment="1" applyProtection="1">
      <alignment horizontal="right" vertical="center"/>
      <protection locked="0"/>
    </xf>
    <xf numFmtId="177" fontId="68" fillId="5" borderId="22" xfId="0" applyNumberFormat="1" applyFont="1" applyFill="1" applyBorder="1" applyAlignment="1" applyProtection="1">
      <alignment horizontal="right" vertical="center"/>
      <protection locked="0"/>
    </xf>
    <xf numFmtId="178" fontId="68" fillId="5" borderId="58" xfId="0" applyNumberFormat="1" applyFont="1" applyFill="1" applyBorder="1" applyAlignment="1" applyProtection="1">
      <alignment horizontal="right" vertical="center"/>
      <protection locked="0"/>
    </xf>
    <xf numFmtId="177" fontId="68" fillId="81" borderId="149" xfId="0" applyNumberFormat="1" applyFont="1" applyFill="1" applyBorder="1" applyAlignment="1">
      <alignment horizontal="right" vertical="center"/>
    </xf>
    <xf numFmtId="178" fontId="68" fillId="81" borderId="0" xfId="0" applyNumberFormat="1" applyFont="1" applyFill="1" applyAlignment="1" applyProtection="1">
      <alignment horizontal="right" vertical="center"/>
      <protection locked="0"/>
    </xf>
    <xf numFmtId="180" fontId="68" fillId="81" borderId="47" xfId="0" applyNumberFormat="1" applyFont="1" applyFill="1" applyBorder="1" applyAlignment="1" applyProtection="1">
      <alignment horizontal="right" vertical="center"/>
      <protection locked="0"/>
    </xf>
    <xf numFmtId="0" fontId="73" fillId="0" borderId="0" xfId="136" applyFont="1">
      <alignment vertical="center"/>
    </xf>
    <xf numFmtId="0" fontId="25" fillId="0" borderId="0" xfId="0" applyFont="1">
      <alignment vertical="center"/>
    </xf>
    <xf numFmtId="0" fontId="25" fillId="0" borderId="0" xfId="136" applyFont="1">
      <alignment vertical="center"/>
    </xf>
    <xf numFmtId="0" fontId="71" fillId="0" borderId="16" xfId="136" applyFont="1" applyBorder="1">
      <alignment vertical="center"/>
    </xf>
    <xf numFmtId="0" fontId="73" fillId="0" borderId="16" xfId="136" applyFont="1" applyBorder="1">
      <alignment vertical="center"/>
    </xf>
    <xf numFmtId="0" fontId="59" fillId="0" borderId="24" xfId="136" applyFont="1" applyBorder="1" applyAlignment="1">
      <alignment horizontal="right" vertical="center"/>
    </xf>
    <xf numFmtId="0" fontId="59" fillId="0" borderId="12" xfId="136" applyFont="1" applyBorder="1" applyAlignment="1">
      <alignment horizontal="centerContinuous" vertical="center"/>
    </xf>
    <xf numFmtId="0" fontId="72" fillId="0" borderId="13" xfId="136" applyFont="1" applyBorder="1" applyAlignment="1">
      <alignment horizontal="centerContinuous" vertical="center"/>
    </xf>
    <xf numFmtId="0" fontId="59" fillId="0" borderId="7" xfId="136" applyFont="1" applyBorder="1" applyAlignment="1">
      <alignment horizontal="centerContinuous" vertical="center"/>
    </xf>
    <xf numFmtId="0" fontId="72" fillId="0" borderId="0" xfId="0" applyFont="1">
      <alignment vertical="center"/>
    </xf>
    <xf numFmtId="0" fontId="58" fillId="0" borderId="15" xfId="136" applyFont="1" applyBorder="1">
      <alignment vertical="center"/>
    </xf>
    <xf numFmtId="0" fontId="60" fillId="0" borderId="15" xfId="136" applyFont="1" applyBorder="1" applyAlignment="1">
      <alignment horizontal="center" vertical="center"/>
    </xf>
    <xf numFmtId="0" fontId="58" fillId="0" borderId="15" xfId="136" applyFont="1" applyBorder="1" applyAlignment="1">
      <alignment horizontal="center" vertical="center"/>
    </xf>
    <xf numFmtId="0" fontId="58" fillId="0" borderId="5" xfId="136" applyFont="1" applyBorder="1" applyAlignment="1">
      <alignment horizontal="center" vertical="center" wrapText="1"/>
    </xf>
    <xf numFmtId="0" fontId="58" fillId="0" borderId="5" xfId="136" applyFont="1" applyBorder="1" applyAlignment="1">
      <alignment horizontal="center" vertical="center"/>
    </xf>
    <xf numFmtId="0" fontId="61" fillId="0" borderId="38" xfId="136" applyFont="1" applyBorder="1" applyAlignment="1">
      <alignment horizontal="center" vertical="center"/>
    </xf>
    <xf numFmtId="0" fontId="63" fillId="0" borderId="38" xfId="136" applyFont="1" applyBorder="1" applyAlignment="1">
      <alignment horizontal="center" vertical="center"/>
    </xf>
    <xf numFmtId="0" fontId="25" fillId="0" borderId="15" xfId="0" applyFont="1" applyBorder="1">
      <alignment vertical="center"/>
    </xf>
    <xf numFmtId="0" fontId="58" fillId="0" borderId="14" xfId="136" applyFont="1" applyBorder="1" applyAlignment="1">
      <alignment horizontal="center" vertical="center" wrapText="1"/>
    </xf>
    <xf numFmtId="0" fontId="63" fillId="0" borderId="21" xfId="136" applyFont="1" applyBorder="1" applyAlignment="1">
      <alignment horizontal="center" vertical="center" wrapText="1"/>
    </xf>
    <xf numFmtId="0" fontId="60" fillId="0" borderId="55" xfId="136" applyFont="1" applyBorder="1" applyAlignment="1">
      <alignment horizontal="center" vertical="center" wrapText="1"/>
    </xf>
    <xf numFmtId="0" fontId="62" fillId="0" borderId="14" xfId="136" applyFont="1" applyBorder="1" applyAlignment="1">
      <alignment horizontal="center" vertical="center" wrapText="1"/>
    </xf>
    <xf numFmtId="0" fontId="58" fillId="0" borderId="57" xfId="136" applyFont="1" applyBorder="1">
      <alignment vertical="center"/>
    </xf>
    <xf numFmtId="0" fontId="62" fillId="0" borderId="39" xfId="136" applyFont="1" applyBorder="1" applyAlignment="1">
      <alignment horizontal="right" vertical="center"/>
    </xf>
    <xf numFmtId="0" fontId="62" fillId="0" borderId="34" xfId="136" applyFont="1" applyBorder="1" applyAlignment="1">
      <alignment horizontal="right" vertical="center"/>
    </xf>
    <xf numFmtId="0" fontId="62" fillId="0" borderId="40" xfId="136" applyFont="1" applyBorder="1" applyAlignment="1">
      <alignment horizontal="right" vertical="center"/>
    </xf>
    <xf numFmtId="0" fontId="62" fillId="0" borderId="50" xfId="136" applyFont="1" applyBorder="1" applyAlignment="1">
      <alignment horizontal="right" vertical="center"/>
    </xf>
    <xf numFmtId="0" fontId="62" fillId="0" borderId="35" xfId="136" applyFont="1" applyBorder="1" applyAlignment="1">
      <alignment horizontal="right" vertical="center"/>
    </xf>
    <xf numFmtId="0" fontId="62" fillId="0" borderId="42" xfId="136" applyFont="1" applyBorder="1" applyAlignment="1">
      <alignment horizontal="right" vertical="center"/>
    </xf>
    <xf numFmtId="0" fontId="25" fillId="0" borderId="32" xfId="0" applyFont="1" applyBorder="1">
      <alignment vertical="center"/>
    </xf>
    <xf numFmtId="0" fontId="59" fillId="5" borderId="15" xfId="0" applyFont="1" applyFill="1" applyBorder="1" applyAlignment="1">
      <alignment horizontal="center" vertical="center"/>
    </xf>
    <xf numFmtId="177" fontId="68" fillId="5" borderId="60" xfId="136" applyNumberFormat="1" applyFont="1" applyFill="1" applyBorder="1" applyAlignment="1">
      <alignment horizontal="right" vertical="center"/>
    </xf>
    <xf numFmtId="177" fontId="68" fillId="5" borderId="25" xfId="136" applyNumberFormat="1" applyFont="1" applyFill="1" applyBorder="1" applyAlignment="1">
      <alignment horizontal="right" vertical="center"/>
    </xf>
    <xf numFmtId="178" fontId="68" fillId="5" borderId="25" xfId="136" applyNumberFormat="1" applyFont="1" applyFill="1" applyBorder="1" applyAlignment="1">
      <alignment horizontal="right" vertical="center"/>
    </xf>
    <xf numFmtId="177" fontId="68" fillId="5" borderId="17" xfId="136" applyNumberFormat="1" applyFont="1" applyFill="1" applyBorder="1" applyAlignment="1">
      <alignment horizontal="right" vertical="center"/>
    </xf>
    <xf numFmtId="177" fontId="68" fillId="5" borderId="12" xfId="136" applyNumberFormat="1" applyFont="1" applyFill="1" applyBorder="1" applyAlignment="1">
      <alignment horizontal="right" vertical="center"/>
    </xf>
    <xf numFmtId="177" fontId="68" fillId="5" borderId="26" xfId="136" applyNumberFormat="1" applyFont="1" applyFill="1" applyBorder="1" applyAlignment="1">
      <alignment horizontal="right" vertical="center"/>
    </xf>
    <xf numFmtId="177" fontId="68" fillId="81" borderId="60" xfId="136" applyNumberFormat="1" applyFont="1" applyFill="1" applyBorder="1" applyAlignment="1">
      <alignment horizontal="right" vertical="center"/>
    </xf>
    <xf numFmtId="178" fontId="68" fillId="81" borderId="25" xfId="136" applyNumberFormat="1" applyFont="1" applyFill="1" applyBorder="1" applyAlignment="1">
      <alignment horizontal="right" vertical="center"/>
    </xf>
    <xf numFmtId="177" fontId="68" fillId="81" borderId="25" xfId="136" applyNumberFormat="1" applyFont="1" applyFill="1" applyBorder="1" applyAlignment="1">
      <alignment horizontal="right" vertical="center"/>
    </xf>
    <xf numFmtId="177" fontId="68" fillId="81" borderId="26" xfId="136" applyNumberFormat="1" applyFont="1" applyFill="1" applyBorder="1" applyAlignment="1">
      <alignment horizontal="right" vertical="center"/>
    </xf>
    <xf numFmtId="0" fontId="58" fillId="0" borderId="0" xfId="0" applyFont="1" applyAlignment="1">
      <alignment horizontal="right" vertical="center"/>
    </xf>
    <xf numFmtId="178" fontId="25" fillId="0" borderId="0" xfId="0" applyNumberFormat="1" applyFont="1" applyAlignment="1">
      <alignment horizontal="right" vertical="center"/>
    </xf>
    <xf numFmtId="177" fontId="68" fillId="81" borderId="53" xfId="136" applyNumberFormat="1" applyFont="1" applyFill="1" applyBorder="1" applyAlignment="1">
      <alignment horizontal="right" vertical="center"/>
    </xf>
    <xf numFmtId="177" fontId="68" fillId="81" borderId="47" xfId="136" applyNumberFormat="1" applyFont="1" applyFill="1" applyBorder="1" applyAlignment="1">
      <alignment horizontal="right" vertical="center" shrinkToFit="1"/>
    </xf>
    <xf numFmtId="177" fontId="68" fillId="0" borderId="15" xfId="0" applyNumberFormat="1" applyFont="1" applyBorder="1" applyAlignment="1" applyProtection="1">
      <alignment horizontal="right" vertical="center"/>
      <protection locked="0"/>
    </xf>
    <xf numFmtId="178" fontId="25" fillId="0" borderId="0" xfId="136" applyNumberFormat="1" applyFont="1" applyAlignment="1">
      <alignment horizontal="right" vertical="center"/>
    </xf>
    <xf numFmtId="0" fontId="59" fillId="81" borderId="15" xfId="0" applyFont="1" applyFill="1" applyBorder="1" applyAlignment="1">
      <alignment horizontal="center" vertical="center"/>
    </xf>
    <xf numFmtId="176" fontId="68" fillId="5" borderId="47" xfId="136" applyNumberFormat="1" applyFont="1" applyFill="1" applyBorder="1" applyAlignment="1">
      <alignment horizontal="right" vertical="center" shrinkToFit="1"/>
    </xf>
    <xf numFmtId="177" fontId="68" fillId="5" borderId="83" xfId="0" applyNumberFormat="1" applyFont="1" applyFill="1" applyBorder="1" applyAlignment="1">
      <alignment horizontal="right" vertical="center" wrapText="1"/>
    </xf>
    <xf numFmtId="177" fontId="68" fillId="81" borderId="83" xfId="0" applyNumberFormat="1" applyFont="1" applyFill="1" applyBorder="1" applyAlignment="1">
      <alignment horizontal="right" vertical="center" wrapText="1"/>
    </xf>
    <xf numFmtId="177" fontId="68" fillId="81" borderId="0" xfId="0" applyNumberFormat="1" applyFont="1" applyFill="1" applyAlignment="1">
      <alignment horizontal="right" vertical="center"/>
    </xf>
    <xf numFmtId="178" fontId="68" fillId="81" borderId="0" xfId="0" applyNumberFormat="1" applyFont="1" applyFill="1" applyAlignment="1">
      <alignment horizontal="right" vertical="center"/>
    </xf>
    <xf numFmtId="177" fontId="68" fillId="5" borderId="15" xfId="0" applyNumberFormat="1" applyFont="1" applyFill="1" applyBorder="1" applyAlignment="1">
      <alignment horizontal="right" vertical="center"/>
    </xf>
    <xf numFmtId="177" fontId="68" fillId="5" borderId="0" xfId="0" applyNumberFormat="1" applyFont="1" applyFill="1" applyAlignment="1">
      <alignment horizontal="right" vertical="center"/>
    </xf>
    <xf numFmtId="178" fontId="68" fillId="5" borderId="0" xfId="0" applyNumberFormat="1" applyFont="1" applyFill="1" applyAlignment="1">
      <alignment horizontal="right" vertical="center"/>
    </xf>
    <xf numFmtId="177" fontId="68" fillId="5" borderId="15" xfId="136" applyNumberFormat="1" applyFont="1" applyFill="1" applyBorder="1" applyAlignment="1">
      <alignment horizontal="right" vertical="center"/>
    </xf>
    <xf numFmtId="0" fontId="59" fillId="81" borderId="73" xfId="0" applyFont="1" applyFill="1" applyBorder="1" applyAlignment="1">
      <alignment horizontal="center" vertical="center"/>
    </xf>
    <xf numFmtId="177" fontId="68" fillId="81" borderId="73" xfId="136" applyNumberFormat="1" applyFont="1" applyFill="1" applyBorder="1">
      <alignment vertical="center"/>
    </xf>
    <xf numFmtId="177" fontId="68" fillId="81" borderId="70" xfId="136" applyNumberFormat="1" applyFont="1" applyFill="1" applyBorder="1">
      <alignment vertical="center"/>
    </xf>
    <xf numFmtId="177" fontId="68" fillId="81" borderId="70" xfId="136" applyNumberFormat="1" applyFont="1" applyFill="1" applyBorder="1" applyAlignment="1">
      <alignment horizontal="right" vertical="center"/>
    </xf>
    <xf numFmtId="177" fontId="68" fillId="81" borderId="72" xfId="136" applyNumberFormat="1" applyFont="1" applyFill="1" applyBorder="1" applyAlignment="1">
      <alignment horizontal="right" vertical="center"/>
    </xf>
    <xf numFmtId="177" fontId="68" fillId="81" borderId="71" xfId="136" applyNumberFormat="1" applyFont="1" applyFill="1" applyBorder="1">
      <alignment vertical="center"/>
    </xf>
    <xf numFmtId="177" fontId="68" fillId="81" borderId="79" xfId="136" applyNumberFormat="1" applyFont="1" applyFill="1" applyBorder="1">
      <alignment vertical="center"/>
    </xf>
    <xf numFmtId="177" fontId="68" fillId="81" borderId="75" xfId="136" applyNumberFormat="1" applyFont="1" applyFill="1" applyBorder="1" applyAlignment="1">
      <alignment vertical="center" shrinkToFit="1"/>
    </xf>
    <xf numFmtId="177" fontId="68" fillId="81" borderId="73" xfId="136" applyNumberFormat="1" applyFont="1" applyFill="1" applyBorder="1" applyAlignment="1">
      <alignment vertical="center" shrinkToFit="1"/>
    </xf>
    <xf numFmtId="177" fontId="68" fillId="0" borderId="15" xfId="136" applyNumberFormat="1" applyFont="1" applyBorder="1">
      <alignment vertical="center"/>
    </xf>
    <xf numFmtId="177" fontId="68" fillId="0" borderId="53" xfId="136" applyNumberFormat="1" applyFont="1" applyBorder="1">
      <alignment vertical="center"/>
    </xf>
    <xf numFmtId="177" fontId="68" fillId="0" borderId="0" xfId="136" applyNumberFormat="1" applyFont="1">
      <alignment vertical="center"/>
    </xf>
    <xf numFmtId="0" fontId="65" fillId="0" borderId="13" xfId="136" applyFont="1" applyBorder="1">
      <alignment vertical="center"/>
    </xf>
    <xf numFmtId="0" fontId="60" fillId="0" borderId="13" xfId="136" applyFont="1" applyBorder="1">
      <alignment vertical="center"/>
    </xf>
    <xf numFmtId="0" fontId="60" fillId="0" borderId="13" xfId="136" applyFont="1" applyBorder="1" applyAlignment="1">
      <alignment horizontal="right" vertical="center"/>
    </xf>
    <xf numFmtId="179" fontId="60" fillId="0" borderId="13" xfId="136" applyNumberFormat="1" applyFont="1" applyBorder="1" applyAlignment="1">
      <alignment horizontal="right" vertical="center"/>
    </xf>
    <xf numFmtId="177" fontId="60" fillId="0" borderId="13" xfId="136" applyNumberFormat="1" applyFont="1" applyBorder="1" applyAlignment="1">
      <alignment horizontal="right" vertical="center"/>
    </xf>
    <xf numFmtId="0" fontId="65" fillId="0" borderId="0" xfId="0" applyFont="1">
      <alignment vertical="center"/>
    </xf>
    <xf numFmtId="177" fontId="60" fillId="0" borderId="13" xfId="136" applyNumberFormat="1" applyFont="1" applyBorder="1" applyAlignment="1">
      <alignment horizontal="left" vertical="center"/>
    </xf>
    <xf numFmtId="177" fontId="68" fillId="0" borderId="0" xfId="0" applyNumberFormat="1" applyFont="1">
      <alignment vertical="center"/>
    </xf>
    <xf numFmtId="179" fontId="68" fillId="0" borderId="0" xfId="0" applyNumberFormat="1" applyFont="1" applyAlignment="1">
      <alignment horizontal="right" vertical="center"/>
    </xf>
    <xf numFmtId="177" fontId="68" fillId="2" borderId="0" xfId="0" applyNumberFormat="1" applyFont="1" applyFill="1">
      <alignment vertical="center"/>
    </xf>
    <xf numFmtId="178" fontId="68" fillId="2" borderId="0" xfId="0" applyNumberFormat="1" applyFont="1" applyFill="1" applyAlignment="1">
      <alignment horizontal="right" vertical="center"/>
    </xf>
    <xf numFmtId="177" fontId="68" fillId="2" borderId="0" xfId="0" applyNumberFormat="1" applyFont="1" applyFill="1" applyAlignment="1">
      <alignment horizontal="right" vertical="center"/>
    </xf>
    <xf numFmtId="0" fontId="73" fillId="0" borderId="0" xfId="0" applyFont="1" applyAlignment="1">
      <alignment vertical="center" shrinkToFit="1"/>
    </xf>
    <xf numFmtId="0" fontId="59" fillId="0" borderId="31" xfId="0" applyFont="1" applyBorder="1" applyAlignment="1">
      <alignment horizontal="right" vertical="center"/>
    </xf>
    <xf numFmtId="0" fontId="59" fillId="0" borderId="32" xfId="0" applyFont="1" applyBorder="1">
      <alignment vertical="center"/>
    </xf>
    <xf numFmtId="0" fontId="59" fillId="0" borderId="37" xfId="0" applyFont="1" applyBorder="1">
      <alignment vertical="center"/>
    </xf>
    <xf numFmtId="0" fontId="62" fillId="0" borderId="36" xfId="0" applyFont="1" applyBorder="1" applyAlignment="1">
      <alignment horizontal="right" vertical="center"/>
    </xf>
    <xf numFmtId="0" fontId="62" fillId="0" borderId="35" xfId="0" applyFont="1" applyBorder="1" applyAlignment="1">
      <alignment horizontal="right" vertical="center"/>
    </xf>
    <xf numFmtId="0" fontId="62" fillId="0" borderId="32" xfId="0" applyFont="1" applyBorder="1" applyAlignment="1">
      <alignment horizontal="right" vertical="center"/>
    </xf>
    <xf numFmtId="0" fontId="62" fillId="0" borderId="39" xfId="0" applyFont="1" applyBorder="1" applyAlignment="1">
      <alignment horizontal="right" vertical="center"/>
    </xf>
    <xf numFmtId="0" fontId="59" fillId="81" borderId="32" xfId="0" applyFont="1" applyFill="1" applyBorder="1" applyAlignment="1">
      <alignment horizontal="center" vertical="center"/>
    </xf>
    <xf numFmtId="177" fontId="68" fillId="5" borderId="26" xfId="0" applyNumberFormat="1" applyFont="1" applyFill="1" applyBorder="1" applyAlignment="1">
      <alignment horizontal="right" vertical="center"/>
    </xf>
    <xf numFmtId="0" fontId="59" fillId="0" borderId="32" xfId="0" applyFont="1" applyBorder="1" applyAlignment="1">
      <alignment horizontal="center" vertical="center"/>
    </xf>
    <xf numFmtId="177" fontId="68" fillId="5" borderId="53" xfId="0" applyNumberFormat="1" applyFont="1" applyFill="1" applyBorder="1" applyAlignment="1">
      <alignment horizontal="right" vertical="center"/>
    </xf>
    <xf numFmtId="0" fontId="59" fillId="81" borderId="76" xfId="0" applyFont="1" applyFill="1" applyBorder="1" applyAlignment="1">
      <alignment horizontal="center" vertical="center" shrinkToFit="1"/>
    </xf>
    <xf numFmtId="177" fontId="68" fillId="81" borderId="75" xfId="0" applyNumberFormat="1" applyFont="1" applyFill="1" applyBorder="1" applyAlignment="1">
      <alignment horizontal="right" vertical="center" shrinkToFit="1"/>
    </xf>
    <xf numFmtId="177" fontId="68" fillId="81" borderId="70" xfId="0" applyNumberFormat="1" applyFont="1" applyFill="1" applyBorder="1" applyAlignment="1">
      <alignment horizontal="right" vertical="center" shrinkToFit="1"/>
    </xf>
    <xf numFmtId="177" fontId="68" fillId="81" borderId="79" xfId="0" applyNumberFormat="1" applyFont="1" applyFill="1" applyBorder="1" applyAlignment="1">
      <alignment horizontal="right" vertical="center" shrinkToFit="1"/>
    </xf>
    <xf numFmtId="177" fontId="68" fillId="81" borderId="73" xfId="0" applyNumberFormat="1" applyFont="1" applyFill="1" applyBorder="1" applyAlignment="1">
      <alignment horizontal="right" vertical="center" shrinkToFit="1"/>
    </xf>
    <xf numFmtId="178" fontId="68" fillId="81" borderId="71" xfId="0" applyNumberFormat="1" applyFont="1" applyFill="1" applyBorder="1" applyAlignment="1">
      <alignment horizontal="right" vertical="center" shrinkToFit="1"/>
    </xf>
    <xf numFmtId="0" fontId="59" fillId="0" borderId="37" xfId="0" applyFont="1" applyBorder="1" applyAlignment="1">
      <alignment horizontal="center" vertical="center"/>
    </xf>
    <xf numFmtId="177" fontId="68" fillId="0" borderId="16" xfId="0" applyNumberFormat="1" applyFont="1" applyBorder="1" applyAlignment="1">
      <alignment horizontal="right" vertical="center"/>
    </xf>
    <xf numFmtId="177" fontId="68" fillId="0" borderId="41" xfId="0" applyNumberFormat="1" applyFont="1" applyBorder="1" applyAlignment="1">
      <alignment horizontal="right" vertical="center"/>
    </xf>
    <xf numFmtId="177" fontId="68" fillId="0" borderId="147" xfId="0" applyNumberFormat="1" applyFont="1" applyBorder="1" applyAlignment="1">
      <alignment horizontal="right" vertical="center"/>
    </xf>
    <xf numFmtId="177" fontId="68" fillId="0" borderId="57" xfId="0" applyNumberFormat="1" applyFont="1" applyBorder="1" applyAlignment="1">
      <alignment horizontal="right" vertical="center"/>
    </xf>
    <xf numFmtId="178" fontId="68" fillId="0" borderId="42" xfId="0" applyNumberFormat="1" applyFont="1" applyBorder="1" applyAlignment="1">
      <alignment horizontal="right" vertical="center"/>
    </xf>
    <xf numFmtId="177" fontId="68" fillId="5" borderId="58" xfId="0" applyNumberFormat="1" applyFont="1" applyFill="1" applyBorder="1" applyAlignment="1">
      <alignment horizontal="right" vertical="center"/>
    </xf>
    <xf numFmtId="0" fontId="25" fillId="83" borderId="0" xfId="0" applyFont="1" applyFill="1">
      <alignment vertical="center"/>
    </xf>
    <xf numFmtId="177" fontId="67" fillId="81" borderId="47" xfId="0" applyNumberFormat="1" applyFont="1" applyFill="1" applyBorder="1" applyAlignment="1">
      <alignment horizontal="right" vertical="center"/>
    </xf>
    <xf numFmtId="177" fontId="105" fillId="81" borderId="51" xfId="0" applyNumberFormat="1" applyFont="1" applyFill="1" applyBorder="1" applyAlignment="1">
      <alignment horizontal="right" vertical="center"/>
    </xf>
    <xf numFmtId="0" fontId="59" fillId="0" borderId="13" xfId="0" applyFont="1" applyBorder="1" applyAlignment="1">
      <alignment horizontal="center" vertical="center" wrapText="1"/>
    </xf>
    <xf numFmtId="0" fontId="59" fillId="0" borderId="7" xfId="0" applyFont="1" applyBorder="1">
      <alignment vertical="center"/>
    </xf>
    <xf numFmtId="0" fontId="59" fillId="0" borderId="8" xfId="0" applyFont="1" applyBorder="1">
      <alignment vertical="center"/>
    </xf>
    <xf numFmtId="0" fontId="62" fillId="0" borderId="25" xfId="0" applyFont="1" applyBorder="1" applyAlignment="1">
      <alignment horizontal="center" wrapText="1"/>
    </xf>
    <xf numFmtId="0" fontId="62" fillId="0" borderId="26" xfId="0" applyFont="1" applyBorder="1" applyAlignment="1">
      <alignment horizontal="center" wrapText="1"/>
    </xf>
    <xf numFmtId="0" fontId="59" fillId="0" borderId="18" xfId="0" applyFont="1" applyBorder="1" applyAlignment="1">
      <alignment horizontal="center" shrinkToFit="1"/>
    </xf>
    <xf numFmtId="0" fontId="59" fillId="0" borderId="18" xfId="0" applyFont="1" applyBorder="1" applyAlignment="1">
      <alignment horizontal="distributed" shrinkToFit="1"/>
    </xf>
    <xf numFmtId="0" fontId="59" fillId="0" borderId="18" xfId="0" applyFont="1" applyBorder="1" applyAlignment="1">
      <alignment shrinkToFit="1"/>
    </xf>
    <xf numFmtId="0" fontId="59" fillId="0" borderId="38" xfId="0" applyFont="1" applyBorder="1" applyAlignment="1">
      <alignment horizontal="center" vertical="top" shrinkToFit="1"/>
    </xf>
    <xf numFmtId="0" fontId="59" fillId="0" borderId="6" xfId="0" applyFont="1" applyBorder="1" applyAlignment="1">
      <alignment horizontal="distributed" vertical="top" shrinkToFit="1"/>
    </xf>
    <xf numFmtId="0" fontId="59" fillId="0" borderId="6" xfId="0" applyFont="1" applyBorder="1" applyAlignment="1">
      <alignment horizontal="center" vertical="top" shrinkToFit="1"/>
    </xf>
    <xf numFmtId="0" fontId="62" fillId="0" borderId="6" xfId="0" applyFont="1" applyBorder="1" applyAlignment="1">
      <alignment horizontal="center" vertical="top" wrapText="1"/>
    </xf>
    <xf numFmtId="0" fontId="62" fillId="0" borderId="52" xfId="0" applyFont="1" applyBorder="1" applyAlignment="1">
      <alignment horizontal="center" vertical="top" wrapText="1"/>
    </xf>
    <xf numFmtId="0" fontId="62" fillId="0" borderId="40" xfId="0" applyFont="1" applyBorder="1" applyAlignment="1">
      <alignment horizontal="right" vertical="center"/>
    </xf>
    <xf numFmtId="0" fontId="62" fillId="0" borderId="45" xfId="0" applyFont="1" applyBorder="1" applyAlignment="1">
      <alignment horizontal="right" vertical="center"/>
    </xf>
    <xf numFmtId="0" fontId="62" fillId="0" borderId="41" xfId="0" applyFont="1" applyBorder="1" applyAlignment="1">
      <alignment horizontal="right" vertical="center"/>
    </xf>
    <xf numFmtId="0" fontId="62" fillId="0" borderId="46" xfId="0" applyFont="1" applyBorder="1" applyAlignment="1">
      <alignment horizontal="right" vertical="center"/>
    </xf>
    <xf numFmtId="0" fontId="62" fillId="0" borderId="42" xfId="0" applyFont="1" applyBorder="1" applyAlignment="1">
      <alignment horizontal="right" vertical="center"/>
    </xf>
    <xf numFmtId="0" fontId="59" fillId="5" borderId="32" xfId="0" applyFont="1" applyFill="1" applyBorder="1" applyAlignment="1">
      <alignment horizontal="center" vertical="center"/>
    </xf>
    <xf numFmtId="177" fontId="68" fillId="5" borderId="60" xfId="0" applyNumberFormat="1" applyFont="1" applyFill="1" applyBorder="1" applyAlignment="1" applyProtection="1">
      <alignment horizontal="right" vertical="center"/>
      <protection locked="0"/>
    </xf>
    <xf numFmtId="178" fontId="68" fillId="5" borderId="0" xfId="0" applyNumberFormat="1" applyFont="1" applyFill="1" applyAlignment="1" applyProtection="1">
      <alignment horizontal="right" vertical="center"/>
      <protection locked="0"/>
    </xf>
    <xf numFmtId="180" fontId="68" fillId="5" borderId="47" xfId="0" applyNumberFormat="1" applyFont="1" applyFill="1" applyBorder="1" applyAlignment="1" applyProtection="1">
      <alignment horizontal="right" vertical="center"/>
      <protection locked="0"/>
    </xf>
    <xf numFmtId="178" fontId="68" fillId="5" borderId="25" xfId="0" applyNumberFormat="1" applyFont="1" applyFill="1" applyBorder="1" applyAlignment="1" applyProtection="1">
      <alignment horizontal="right" vertical="center"/>
      <protection locked="0"/>
    </xf>
    <xf numFmtId="178" fontId="68" fillId="5" borderId="33" xfId="0" applyNumberFormat="1" applyFont="1" applyFill="1" applyBorder="1" applyAlignment="1" applyProtection="1">
      <alignment horizontal="right" vertical="center"/>
      <protection locked="0"/>
    </xf>
    <xf numFmtId="178" fontId="68" fillId="5" borderId="26" xfId="0" applyNumberFormat="1" applyFont="1" applyFill="1" applyBorder="1" applyAlignment="1" applyProtection="1">
      <alignment horizontal="right" vertical="center"/>
      <protection locked="0"/>
    </xf>
    <xf numFmtId="0" fontId="68" fillId="5" borderId="25" xfId="0" applyFont="1" applyFill="1" applyBorder="1" applyAlignment="1" applyProtection="1">
      <alignment horizontal="right" vertical="center"/>
      <protection locked="0"/>
    </xf>
    <xf numFmtId="177" fontId="68" fillId="5" borderId="60" xfId="0" applyNumberFormat="1" applyFont="1" applyFill="1" applyBorder="1" applyAlignment="1">
      <alignment horizontal="right" vertical="center"/>
    </xf>
    <xf numFmtId="177" fontId="68" fillId="5" borderId="53" xfId="0" applyNumberFormat="1" applyFont="1" applyFill="1" applyBorder="1" applyAlignment="1" applyProtection="1">
      <alignment horizontal="right" vertical="center"/>
      <protection locked="0"/>
    </xf>
    <xf numFmtId="178" fontId="68" fillId="0" borderId="0" xfId="0" applyNumberFormat="1" applyFont="1" applyAlignment="1" applyProtection="1">
      <alignment horizontal="right" vertical="center"/>
      <protection locked="0"/>
    </xf>
    <xf numFmtId="180" fontId="68" fillId="81" borderId="47" xfId="0" applyNumberFormat="1" applyFont="1" applyFill="1" applyBorder="1">
      <alignment vertical="center"/>
    </xf>
    <xf numFmtId="190" fontId="68" fillId="81" borderId="0" xfId="0" applyNumberFormat="1" applyFont="1" applyFill="1">
      <alignment vertical="center"/>
    </xf>
    <xf numFmtId="177" fontId="68" fillId="82" borderId="47" xfId="0" applyNumberFormat="1" applyFont="1" applyFill="1" applyBorder="1" applyAlignment="1" applyProtection="1">
      <alignment horizontal="right" vertical="center"/>
      <protection locked="0"/>
    </xf>
    <xf numFmtId="177" fontId="68" fillId="82" borderId="51" xfId="0" applyNumberFormat="1" applyFont="1" applyFill="1" applyBorder="1" applyAlignment="1" applyProtection="1">
      <alignment horizontal="right" vertical="center"/>
      <protection locked="0"/>
    </xf>
    <xf numFmtId="180" fontId="68" fillId="82" borderId="47" xfId="0" applyNumberFormat="1" applyFont="1" applyFill="1" applyBorder="1" applyAlignment="1" applyProtection="1">
      <alignment horizontal="right" vertical="center"/>
      <protection locked="0"/>
    </xf>
    <xf numFmtId="178" fontId="68" fillId="82" borderId="51" xfId="0" applyNumberFormat="1" applyFont="1" applyFill="1" applyBorder="1" applyAlignment="1" applyProtection="1">
      <alignment horizontal="right" vertical="center"/>
      <protection locked="0"/>
    </xf>
    <xf numFmtId="177" fontId="68" fillId="82" borderId="53" xfId="0" applyNumberFormat="1" applyFont="1" applyFill="1" applyBorder="1" applyAlignment="1" applyProtection="1">
      <alignment horizontal="right" vertical="center"/>
      <protection locked="0"/>
    </xf>
    <xf numFmtId="180" fontId="68" fillId="81" borderId="47" xfId="0" applyNumberFormat="1" applyFont="1" applyFill="1" applyBorder="1" applyAlignment="1" applyProtection="1">
      <alignment horizontal="right" vertical="center" shrinkToFit="1"/>
      <protection locked="0"/>
    </xf>
    <xf numFmtId="178" fontId="68" fillId="82" borderId="0" xfId="0" applyNumberFormat="1" applyFont="1" applyFill="1" applyAlignment="1" applyProtection="1">
      <alignment horizontal="right" vertical="center"/>
      <protection locked="0"/>
    </xf>
    <xf numFmtId="177" fontId="68" fillId="82" borderId="47" xfId="0" applyNumberFormat="1" applyFont="1" applyFill="1" applyBorder="1" applyAlignment="1">
      <alignment horizontal="right" vertical="center"/>
    </xf>
    <xf numFmtId="0" fontId="59" fillId="81" borderId="76" xfId="0" applyFont="1" applyFill="1" applyBorder="1" applyAlignment="1">
      <alignment horizontal="center" vertical="center"/>
    </xf>
    <xf numFmtId="177" fontId="68" fillId="5" borderId="68" xfId="0" applyNumberFormat="1" applyFont="1" applyFill="1" applyBorder="1" applyProtection="1">
      <alignment vertical="center"/>
      <protection locked="0"/>
    </xf>
    <xf numFmtId="177" fontId="68" fillId="5" borderId="69" xfId="0" applyNumberFormat="1" applyFont="1" applyFill="1" applyBorder="1" applyProtection="1">
      <alignment vertical="center"/>
      <protection locked="0"/>
    </xf>
    <xf numFmtId="178" fontId="68" fillId="5" borderId="70" xfId="0" applyNumberFormat="1" applyFont="1" applyFill="1" applyBorder="1" applyAlignment="1" applyProtection="1">
      <alignment horizontal="right" vertical="center"/>
      <protection locked="0"/>
    </xf>
    <xf numFmtId="177" fontId="68" fillId="5" borderId="70" xfId="0" applyNumberFormat="1" applyFont="1" applyFill="1" applyBorder="1" applyAlignment="1" applyProtection="1">
      <alignment horizontal="right" vertical="center"/>
      <protection locked="0"/>
    </xf>
    <xf numFmtId="177" fontId="68" fillId="5" borderId="70" xfId="0" applyNumberFormat="1" applyFont="1" applyFill="1" applyBorder="1" applyProtection="1">
      <alignment vertical="center"/>
      <protection locked="0"/>
    </xf>
    <xf numFmtId="177" fontId="68" fillId="5" borderId="69" xfId="0" applyNumberFormat="1" applyFont="1" applyFill="1" applyBorder="1" applyAlignment="1" applyProtection="1">
      <alignment horizontal="right" vertical="center"/>
      <protection locked="0"/>
    </xf>
    <xf numFmtId="178" fontId="68" fillId="5" borderId="72" xfId="0" applyNumberFormat="1" applyFont="1" applyFill="1" applyBorder="1" applyAlignment="1" applyProtection="1">
      <alignment horizontal="right" vertical="center"/>
      <protection locked="0"/>
    </xf>
    <xf numFmtId="178" fontId="68" fillId="5" borderId="71" xfId="0" applyNumberFormat="1" applyFont="1" applyFill="1" applyBorder="1" applyAlignment="1">
      <alignment horizontal="right" vertical="center"/>
    </xf>
    <xf numFmtId="180" fontId="68" fillId="5" borderId="68" xfId="0" applyNumberFormat="1" applyFont="1" applyFill="1" applyBorder="1" applyProtection="1">
      <alignment vertical="center"/>
      <protection locked="0"/>
    </xf>
    <xf numFmtId="178" fontId="68" fillId="5" borderId="70" xfId="0" applyNumberFormat="1" applyFont="1" applyFill="1" applyBorder="1" applyProtection="1">
      <alignment vertical="center"/>
      <protection locked="0"/>
    </xf>
    <xf numFmtId="178" fontId="68" fillId="5" borderId="71" xfId="0" applyNumberFormat="1" applyFont="1" applyFill="1" applyBorder="1" applyProtection="1">
      <alignment vertical="center"/>
      <protection locked="0"/>
    </xf>
    <xf numFmtId="178" fontId="68" fillId="5" borderId="73" xfId="0" applyNumberFormat="1" applyFont="1" applyFill="1" applyBorder="1" applyAlignment="1" applyProtection="1">
      <alignment horizontal="right" vertical="center"/>
      <protection locked="0"/>
    </xf>
    <xf numFmtId="178" fontId="68" fillId="81" borderId="71" xfId="0" applyNumberFormat="1" applyFont="1" applyFill="1" applyBorder="1" applyAlignment="1" applyProtection="1">
      <alignment horizontal="right" vertical="center"/>
      <protection locked="0"/>
    </xf>
    <xf numFmtId="177" fontId="68" fillId="5" borderId="68" xfId="0" applyNumberFormat="1" applyFont="1" applyFill="1" applyBorder="1" applyAlignment="1">
      <alignment horizontal="right" vertical="center"/>
    </xf>
    <xf numFmtId="180" fontId="68" fillId="5" borderId="70" xfId="0" applyNumberFormat="1" applyFont="1" applyFill="1" applyBorder="1">
      <alignment vertical="center"/>
    </xf>
    <xf numFmtId="177" fontId="68" fillId="5" borderId="70" xfId="0" applyNumberFormat="1" applyFont="1" applyFill="1" applyBorder="1">
      <alignment vertical="center"/>
    </xf>
    <xf numFmtId="177" fontId="68" fillId="5" borderId="70" xfId="0" applyNumberFormat="1" applyFont="1" applyFill="1" applyBorder="1" applyAlignment="1">
      <alignment horizontal="right" vertical="center"/>
    </xf>
    <xf numFmtId="177" fontId="68" fillId="5" borderId="71" xfId="0" applyNumberFormat="1" applyFont="1" applyFill="1" applyBorder="1">
      <alignment vertical="center"/>
    </xf>
    <xf numFmtId="177" fontId="68" fillId="0" borderId="15" xfId="0" applyNumberFormat="1" applyFont="1" applyBorder="1" applyProtection="1">
      <alignment vertical="center"/>
      <protection locked="0"/>
    </xf>
    <xf numFmtId="177" fontId="68" fillId="0" borderId="41" xfId="0" applyNumberFormat="1" applyFont="1" applyBorder="1" applyProtection="1">
      <alignment vertical="center"/>
      <protection locked="0"/>
    </xf>
    <xf numFmtId="180" fontId="68" fillId="0" borderId="15" xfId="0" applyNumberFormat="1" applyFont="1" applyBorder="1" applyProtection="1">
      <alignment vertical="center"/>
      <protection locked="0"/>
    </xf>
    <xf numFmtId="177" fontId="68" fillId="0" borderId="53" xfId="0" applyNumberFormat="1" applyFont="1" applyBorder="1" applyProtection="1">
      <alignment vertical="center"/>
      <protection locked="0"/>
    </xf>
    <xf numFmtId="0" fontId="65" fillId="0" borderId="13" xfId="0" applyFont="1" applyBorder="1" applyAlignment="1">
      <alignment horizontal="left" vertical="center" wrapText="1"/>
    </xf>
    <xf numFmtId="0" fontId="60" fillId="0" borderId="13" xfId="0" applyFont="1" applyBorder="1" applyAlignment="1">
      <alignment horizontal="left" vertical="center"/>
    </xf>
    <xf numFmtId="0" fontId="106" fillId="0" borderId="13" xfId="0" applyFont="1" applyBorder="1" applyAlignment="1">
      <alignment horizontal="left" vertical="center"/>
    </xf>
    <xf numFmtId="0" fontId="107" fillId="0" borderId="13" xfId="0" applyFont="1" applyBorder="1" applyAlignment="1">
      <alignment horizontal="left" vertical="center"/>
    </xf>
    <xf numFmtId="0" fontId="60" fillId="0" borderId="13" xfId="0" applyFont="1" applyBorder="1">
      <alignment vertical="center"/>
    </xf>
    <xf numFmtId="0" fontId="60" fillId="0" borderId="13" xfId="0" applyFont="1" applyBorder="1" applyAlignment="1">
      <alignment vertical="center" wrapText="1"/>
    </xf>
    <xf numFmtId="0" fontId="59" fillId="0" borderId="24" xfId="0" applyFont="1" applyBorder="1">
      <alignment vertical="center"/>
    </xf>
    <xf numFmtId="0" fontId="59" fillId="2" borderId="12" xfId="0" applyFont="1" applyFill="1" applyBorder="1">
      <alignment vertical="center"/>
    </xf>
    <xf numFmtId="0" fontId="59" fillId="2" borderId="17" xfId="0" applyFont="1" applyFill="1" applyBorder="1">
      <alignment vertical="center"/>
    </xf>
    <xf numFmtId="0" fontId="58" fillId="0" borderId="32" xfId="0" applyFont="1" applyBorder="1">
      <alignment vertical="center"/>
    </xf>
    <xf numFmtId="0" fontId="59" fillId="0" borderId="15" xfId="0" applyFont="1" applyBorder="1">
      <alignment vertical="center"/>
    </xf>
    <xf numFmtId="0" fontId="61" fillId="0" borderId="18" xfId="0" applyFont="1" applyBorder="1" applyAlignment="1">
      <alignment horizontal="center" vertical="center" wrapText="1"/>
    </xf>
    <xf numFmtId="0" fontId="62" fillId="2" borderId="34" xfId="0" applyFont="1" applyFill="1" applyBorder="1" applyAlignment="1">
      <alignment horizontal="right" vertical="center"/>
    </xf>
    <xf numFmtId="177" fontId="68" fillId="5" borderId="47" xfId="0" applyNumberFormat="1" applyFont="1" applyFill="1" applyBorder="1" applyProtection="1">
      <alignment vertical="center"/>
      <protection locked="0"/>
    </xf>
    <xf numFmtId="177" fontId="68" fillId="82" borderId="47" xfId="0" applyNumberFormat="1" applyFont="1" applyFill="1" applyBorder="1" applyProtection="1">
      <alignment vertical="center"/>
      <protection locked="0"/>
    </xf>
    <xf numFmtId="177" fontId="68" fillId="81" borderId="73" xfId="0" applyNumberFormat="1" applyFont="1" applyFill="1" applyBorder="1">
      <alignment vertical="center"/>
    </xf>
    <xf numFmtId="177" fontId="68" fillId="81" borderId="70" xfId="0" applyNumberFormat="1" applyFont="1" applyFill="1" applyBorder="1" applyAlignment="1">
      <alignment horizontal="right" vertical="center"/>
    </xf>
    <xf numFmtId="177" fontId="68" fillId="81" borderId="70" xfId="0" applyNumberFormat="1" applyFont="1" applyFill="1" applyBorder="1">
      <alignment vertical="center"/>
    </xf>
    <xf numFmtId="177" fontId="68" fillId="81" borderId="75" xfId="0" applyNumberFormat="1" applyFont="1" applyFill="1" applyBorder="1" applyAlignment="1">
      <alignment horizontal="right" vertical="center"/>
    </xf>
    <xf numFmtId="177" fontId="68" fillId="81" borderId="72" xfId="0" applyNumberFormat="1" applyFont="1" applyFill="1" applyBorder="1" applyAlignment="1">
      <alignment horizontal="right" vertical="center"/>
    </xf>
    <xf numFmtId="177" fontId="68" fillId="81" borderId="71" xfId="136" applyNumberFormat="1" applyFont="1" applyFill="1" applyBorder="1" applyAlignment="1">
      <alignment horizontal="right" vertical="center"/>
    </xf>
    <xf numFmtId="0" fontId="59" fillId="2" borderId="15" xfId="0" applyFont="1" applyFill="1" applyBorder="1" applyAlignment="1">
      <alignment horizontal="center" vertical="center"/>
    </xf>
    <xf numFmtId="177" fontId="68" fillId="2" borderId="15" xfId="0" applyNumberFormat="1" applyFont="1" applyFill="1" applyBorder="1">
      <alignment vertical="center"/>
    </xf>
    <xf numFmtId="178" fontId="68" fillId="2" borderId="0" xfId="0" applyNumberFormat="1" applyFont="1" applyFill="1">
      <alignment vertical="center"/>
    </xf>
    <xf numFmtId="0" fontId="65" fillId="0" borderId="13" xfId="0" applyFont="1" applyBorder="1">
      <alignment vertical="center"/>
    </xf>
    <xf numFmtId="0" fontId="73" fillId="0" borderId="0" xfId="0" applyFont="1">
      <alignment vertical="center"/>
    </xf>
    <xf numFmtId="183" fontId="25" fillId="0" borderId="0" xfId="0" applyNumberFormat="1" applyFont="1">
      <alignment vertical="center"/>
    </xf>
    <xf numFmtId="0" fontId="73" fillId="0" borderId="0" xfId="0" applyFont="1" applyAlignment="1">
      <alignment horizontal="right" vertical="center"/>
    </xf>
    <xf numFmtId="0" fontId="75" fillId="0" borderId="16" xfId="0" applyFont="1" applyBorder="1" applyAlignment="1">
      <alignment horizontal="left" vertical="center"/>
    </xf>
    <xf numFmtId="0" fontId="76" fillId="0" borderId="16" xfId="0" applyFont="1" applyBorder="1" applyAlignment="1">
      <alignment horizontal="left" vertical="center"/>
    </xf>
    <xf numFmtId="0" fontId="25" fillId="0" borderId="0" xfId="0" applyFont="1" applyAlignment="1">
      <alignment horizontal="left" vertical="center"/>
    </xf>
    <xf numFmtId="0" fontId="75" fillId="0" borderId="0" xfId="0" applyFont="1" applyAlignment="1">
      <alignment horizontal="left" vertical="center"/>
    </xf>
    <xf numFmtId="0" fontId="76" fillId="0" borderId="16" xfId="0" applyFont="1" applyBorder="1">
      <alignment vertical="center"/>
    </xf>
    <xf numFmtId="0" fontId="75" fillId="0" borderId="16" xfId="0" applyFont="1" applyBorder="1">
      <alignment vertical="center"/>
    </xf>
    <xf numFmtId="0" fontId="25" fillId="0" borderId="16" xfId="0" applyFont="1" applyBorder="1">
      <alignment vertical="center"/>
    </xf>
    <xf numFmtId="0" fontId="59" fillId="0" borderId="12" xfId="0" applyFont="1" applyBorder="1">
      <alignment vertical="center"/>
    </xf>
    <xf numFmtId="0" fontId="58" fillId="0" borderId="33" xfId="0" applyFont="1" applyBorder="1">
      <alignment vertical="center"/>
    </xf>
    <xf numFmtId="0" fontId="58" fillId="0" borderId="15" xfId="0" applyFont="1" applyBorder="1">
      <alignment vertical="center"/>
    </xf>
    <xf numFmtId="0" fontId="59" fillId="0" borderId="0" xfId="0" applyFont="1">
      <alignment vertical="center"/>
    </xf>
    <xf numFmtId="0" fontId="59" fillId="0" borderId="10" xfId="0" applyFont="1" applyBorder="1" applyAlignment="1">
      <alignment horizontal="centerContinuous" vertical="center"/>
    </xf>
    <xf numFmtId="0" fontId="59" fillId="0" borderId="18" xfId="0" applyFont="1" applyBorder="1" applyAlignment="1">
      <alignment horizontal="centerContinuous" vertical="center"/>
    </xf>
    <xf numFmtId="0" fontId="59" fillId="0" borderId="47" xfId="0" applyFont="1" applyBorder="1">
      <alignment vertical="center"/>
    </xf>
    <xf numFmtId="0" fontId="58" fillId="0" borderId="6" xfId="0" applyFont="1" applyBorder="1" applyAlignment="1">
      <alignment vertical="top"/>
    </xf>
    <xf numFmtId="0" fontId="59" fillId="0" borderId="38" xfId="0" applyFont="1" applyBorder="1" applyAlignment="1">
      <alignment horizontal="center" vertical="center"/>
    </xf>
    <xf numFmtId="0" fontId="59" fillId="0" borderId="6" xfId="0" applyFont="1" applyBorder="1">
      <alignment vertical="center"/>
    </xf>
    <xf numFmtId="0" fontId="59" fillId="0" borderId="23" xfId="0" applyFont="1" applyBorder="1" applyAlignment="1">
      <alignment horizontal="center" vertical="center" shrinkToFit="1"/>
    </xf>
    <xf numFmtId="0" fontId="58" fillId="0" borderId="39" xfId="0" applyFont="1" applyBorder="1" applyAlignment="1">
      <alignment horizontal="right" vertical="center"/>
    </xf>
    <xf numFmtId="0" fontId="58" fillId="0" borderId="34" xfId="0" applyFont="1" applyBorder="1" applyAlignment="1">
      <alignment horizontal="right" vertical="center"/>
    </xf>
    <xf numFmtId="0" fontId="58" fillId="0" borderId="35" xfId="0" applyFont="1" applyBorder="1" applyAlignment="1">
      <alignment horizontal="right" vertical="center"/>
    </xf>
    <xf numFmtId="0" fontId="58" fillId="0" borderId="40" xfId="0" applyFont="1" applyBorder="1" applyAlignment="1">
      <alignment horizontal="right" vertical="center"/>
    </xf>
    <xf numFmtId="0" fontId="58" fillId="0" borderId="42" xfId="0" applyFont="1" applyBorder="1" applyAlignment="1">
      <alignment horizontal="right" vertical="center"/>
    </xf>
    <xf numFmtId="0" fontId="58" fillId="2" borderId="39" xfId="0" applyFont="1" applyFill="1" applyBorder="1" applyAlignment="1">
      <alignment horizontal="right" vertical="center"/>
    </xf>
    <xf numFmtId="0" fontId="62" fillId="0" borderId="15" xfId="0" applyFont="1" applyBorder="1" applyAlignment="1">
      <alignment horizontal="right" vertical="center"/>
    </xf>
    <xf numFmtId="0" fontId="62" fillId="0" borderId="43" xfId="0" applyFont="1" applyBorder="1" applyAlignment="1">
      <alignment horizontal="right" vertical="center"/>
    </xf>
    <xf numFmtId="0" fontId="62" fillId="0" borderId="0" xfId="0" applyFont="1" applyAlignment="1">
      <alignment horizontal="right" vertical="center"/>
    </xf>
    <xf numFmtId="183" fontId="62" fillId="0" borderId="36" xfId="0" applyNumberFormat="1" applyFont="1" applyBorder="1" applyAlignment="1">
      <alignment horizontal="right" vertical="center"/>
    </xf>
    <xf numFmtId="177" fontId="68" fillId="5" borderId="24" xfId="0" applyNumberFormat="1" applyFont="1" applyFill="1" applyBorder="1" applyAlignment="1">
      <alignment horizontal="right" vertical="center"/>
    </xf>
    <xf numFmtId="177" fontId="68" fillId="5" borderId="25" xfId="0" applyNumberFormat="1" applyFont="1" applyFill="1" applyBorder="1" applyAlignment="1">
      <alignment horizontal="right" vertical="center"/>
    </xf>
    <xf numFmtId="177" fontId="68" fillId="81" borderId="0" xfId="0" applyNumberFormat="1" applyFont="1" applyFill="1" applyAlignment="1" applyProtection="1">
      <alignment horizontal="right" vertical="center"/>
      <protection locked="0"/>
    </xf>
    <xf numFmtId="177" fontId="68" fillId="5" borderId="25" xfId="0" applyNumberFormat="1" applyFont="1" applyFill="1" applyBorder="1" applyAlignment="1" applyProtection="1">
      <alignment horizontal="right" vertical="center"/>
      <protection locked="0"/>
    </xf>
    <xf numFmtId="177" fontId="68" fillId="5" borderId="26" xfId="0" applyNumberFormat="1" applyFont="1" applyFill="1" applyBorder="1" applyAlignment="1" applyProtection="1">
      <alignment horizontal="right" vertical="center"/>
      <protection locked="0"/>
    </xf>
    <xf numFmtId="177" fontId="68" fillId="5" borderId="0" xfId="0" applyNumberFormat="1" applyFont="1" applyFill="1" applyAlignment="1" applyProtection="1">
      <alignment horizontal="right" vertical="center"/>
      <protection locked="0"/>
    </xf>
    <xf numFmtId="183" fontId="68" fillId="5" borderId="33" xfId="0" applyNumberFormat="1" applyFont="1" applyFill="1" applyBorder="1" applyAlignment="1" applyProtection="1">
      <alignment horizontal="right" vertical="center"/>
      <protection locked="0"/>
    </xf>
    <xf numFmtId="177" fontId="68" fillId="5" borderId="31" xfId="0" applyNumberFormat="1" applyFont="1" applyFill="1" applyBorder="1" applyAlignment="1" applyProtection="1">
      <alignment horizontal="right" vertical="center"/>
      <protection locked="0"/>
    </xf>
    <xf numFmtId="177" fontId="67" fillId="0" borderId="0" xfId="0" applyNumberFormat="1" applyFont="1" applyAlignment="1">
      <alignment horizontal="right" vertical="center"/>
    </xf>
    <xf numFmtId="178" fontId="68" fillId="5" borderId="53" xfId="0" applyNumberFormat="1" applyFont="1" applyFill="1" applyBorder="1" applyAlignment="1" applyProtection="1">
      <alignment horizontal="right" vertical="center"/>
      <protection locked="0"/>
    </xf>
    <xf numFmtId="183" fontId="68" fillId="5" borderId="51" xfId="0" applyNumberFormat="1" applyFont="1" applyFill="1" applyBorder="1" applyAlignment="1" applyProtection="1">
      <alignment horizontal="right" vertical="center"/>
      <protection locked="0"/>
    </xf>
    <xf numFmtId="177" fontId="68" fillId="5" borderId="32" xfId="0" applyNumberFormat="1" applyFont="1" applyFill="1" applyBorder="1" applyAlignment="1" applyProtection="1">
      <alignment horizontal="right" vertical="center"/>
      <protection locked="0"/>
    </xf>
    <xf numFmtId="177" fontId="68" fillId="81" borderId="47" xfId="143" applyNumberFormat="1" applyFont="1" applyFill="1" applyBorder="1" applyAlignment="1" applyProtection="1">
      <alignment horizontal="right" vertical="center"/>
      <protection locked="0"/>
    </xf>
    <xf numFmtId="177" fontId="68" fillId="81" borderId="15" xfId="0" applyNumberFormat="1" applyFont="1" applyFill="1" applyBorder="1" applyAlignment="1" applyProtection="1">
      <alignment horizontal="right" vertical="center"/>
      <protection locked="0"/>
    </xf>
    <xf numFmtId="183" fontId="68" fillId="81" borderId="0" xfId="0" applyNumberFormat="1" applyFont="1" applyFill="1" applyAlignment="1" applyProtection="1">
      <alignment horizontal="right" vertical="center"/>
      <protection locked="0"/>
    </xf>
    <xf numFmtId="177" fontId="68" fillId="81" borderId="73" xfId="0" applyNumberFormat="1" applyFont="1" applyFill="1" applyBorder="1" applyAlignment="1">
      <alignment horizontal="right" vertical="center"/>
    </xf>
    <xf numFmtId="177" fontId="68" fillId="81" borderId="71" xfId="0" applyNumberFormat="1" applyFont="1" applyFill="1" applyBorder="1" applyAlignment="1">
      <alignment horizontal="right" vertical="center"/>
    </xf>
    <xf numFmtId="177" fontId="68" fillId="81" borderId="70" xfId="0" applyNumberFormat="1" applyFont="1" applyFill="1" applyBorder="1" applyAlignment="1" applyProtection="1">
      <alignment horizontal="right" vertical="center"/>
      <protection locked="0"/>
    </xf>
    <xf numFmtId="177" fontId="68" fillId="81" borderId="71" xfId="0" applyNumberFormat="1" applyFont="1" applyFill="1" applyBorder="1" applyAlignment="1" applyProtection="1">
      <alignment horizontal="right" vertical="center"/>
      <protection locked="0"/>
    </xf>
    <xf numFmtId="0" fontId="59" fillId="0" borderId="57" xfId="0" applyFont="1" applyBorder="1" applyAlignment="1">
      <alignment horizontal="center" vertical="center"/>
    </xf>
    <xf numFmtId="177" fontId="68" fillId="0" borderId="57" xfId="0" applyNumberFormat="1" applyFont="1" applyBorder="1">
      <alignment vertical="center"/>
    </xf>
    <xf numFmtId="178" fontId="68" fillId="0" borderId="41" xfId="0" applyNumberFormat="1" applyFont="1" applyBorder="1">
      <alignment vertical="center"/>
    </xf>
    <xf numFmtId="177" fontId="68" fillId="0" borderId="42" xfId="0" applyNumberFormat="1" applyFont="1" applyBorder="1">
      <alignment vertical="center"/>
    </xf>
    <xf numFmtId="177" fontId="68" fillId="0" borderId="148" xfId="0" applyNumberFormat="1" applyFont="1" applyBorder="1" applyAlignment="1">
      <alignment horizontal="right" vertical="center"/>
    </xf>
    <xf numFmtId="177" fontId="68" fillId="0" borderId="42" xfId="0" applyNumberFormat="1" applyFont="1" applyBorder="1" applyAlignment="1">
      <alignment horizontal="right" vertical="center"/>
    </xf>
    <xf numFmtId="178" fontId="68" fillId="0" borderId="41" xfId="0" applyNumberFormat="1" applyFont="1" applyBorder="1" applyAlignment="1">
      <alignment horizontal="right" vertical="center"/>
    </xf>
    <xf numFmtId="177" fontId="68" fillId="0" borderId="57" xfId="0" applyNumberFormat="1" applyFont="1" applyBorder="1" applyAlignment="1" applyProtection="1">
      <alignment horizontal="right" vertical="center"/>
      <protection locked="0"/>
    </xf>
    <xf numFmtId="177" fontId="68" fillId="0" borderId="41" xfId="0" applyNumberFormat="1" applyFont="1" applyBorder="1" applyAlignment="1" applyProtection="1">
      <alignment horizontal="right" vertical="center"/>
      <protection locked="0"/>
    </xf>
    <xf numFmtId="177" fontId="68" fillId="0" borderId="42" xfId="0" applyNumberFormat="1" applyFont="1" applyBorder="1" applyAlignment="1" applyProtection="1">
      <alignment horizontal="right" vertical="center"/>
      <protection locked="0"/>
    </xf>
    <xf numFmtId="177" fontId="68" fillId="0" borderId="45" xfId="0" applyNumberFormat="1" applyFont="1" applyBorder="1" applyAlignment="1" applyProtection="1">
      <alignment horizontal="right" vertical="center"/>
      <protection locked="0"/>
    </xf>
    <xf numFmtId="177" fontId="68" fillId="0" borderId="16" xfId="0" applyNumberFormat="1" applyFont="1" applyBorder="1" applyAlignment="1" applyProtection="1">
      <alignment horizontal="right" vertical="center"/>
      <protection locked="0"/>
    </xf>
    <xf numFmtId="177" fontId="68" fillId="0" borderId="37" xfId="0" applyNumberFormat="1" applyFont="1" applyBorder="1" applyAlignment="1" applyProtection="1">
      <alignment horizontal="right" vertical="center"/>
      <protection locked="0"/>
    </xf>
    <xf numFmtId="178" fontId="68" fillId="0" borderId="41" xfId="0" applyNumberFormat="1" applyFont="1" applyBorder="1" applyAlignment="1" applyProtection="1">
      <alignment horizontal="right" vertical="center"/>
      <protection locked="0"/>
    </xf>
    <xf numFmtId="178" fontId="68" fillId="0" borderId="42" xfId="0" applyNumberFormat="1" applyFont="1" applyBorder="1" applyAlignment="1" applyProtection="1">
      <alignment horizontal="right" vertical="center"/>
      <protection locked="0"/>
    </xf>
    <xf numFmtId="177" fontId="60" fillId="0" borderId="0" xfId="0" applyNumberFormat="1" applyFont="1" applyAlignment="1">
      <alignment vertical="center" wrapText="1"/>
    </xf>
    <xf numFmtId="0" fontId="60" fillId="0" borderId="0" xfId="0" applyFont="1" applyAlignment="1">
      <alignment horizontal="distributed" vertical="center" justifyLastLine="1"/>
    </xf>
    <xf numFmtId="177" fontId="60" fillId="0" borderId="0" xfId="0" applyNumberFormat="1" applyFont="1" applyAlignment="1">
      <alignment horizontal="right" vertical="center"/>
    </xf>
    <xf numFmtId="0" fontId="60" fillId="0" borderId="0" xfId="0" applyFont="1">
      <alignment vertical="center"/>
    </xf>
    <xf numFmtId="0" fontId="60" fillId="0" borderId="0" xfId="0" applyFont="1" applyAlignment="1">
      <alignment vertical="center" wrapText="1"/>
    </xf>
    <xf numFmtId="177" fontId="60" fillId="0" borderId="0" xfId="0" applyNumberFormat="1" applyFont="1" applyAlignment="1" applyProtection="1">
      <alignment horizontal="right" vertical="center"/>
      <protection locked="0"/>
    </xf>
    <xf numFmtId="0" fontId="65" fillId="0" borderId="0" xfId="0" applyFont="1" applyAlignment="1">
      <alignment horizontal="right" vertical="center"/>
    </xf>
    <xf numFmtId="178" fontId="60" fillId="0" borderId="0" xfId="0" applyNumberFormat="1" applyFont="1" applyAlignment="1" applyProtection="1">
      <alignment horizontal="right" vertical="center"/>
      <protection locked="0"/>
    </xf>
    <xf numFmtId="0" fontId="107" fillId="0" borderId="0" xfId="0" applyFont="1" applyAlignment="1">
      <alignment horizontal="left" vertical="center" wrapText="1"/>
    </xf>
    <xf numFmtId="49" fontId="65" fillId="0" borderId="0" xfId="0" applyNumberFormat="1" applyFont="1" applyAlignment="1">
      <alignment horizontal="left" vertical="center"/>
    </xf>
    <xf numFmtId="49" fontId="60" fillId="0" borderId="0" xfId="0" applyNumberFormat="1" applyFont="1">
      <alignment vertical="center"/>
    </xf>
    <xf numFmtId="0" fontId="107" fillId="0" borderId="0" xfId="0" applyFont="1" applyAlignment="1">
      <alignment vertical="center" wrapText="1"/>
    </xf>
    <xf numFmtId="177" fontId="60" fillId="0" borderId="0" xfId="0" applyNumberFormat="1" applyFont="1">
      <alignment vertical="center"/>
    </xf>
    <xf numFmtId="0" fontId="107" fillId="0" borderId="0" xfId="0" applyFont="1">
      <alignment vertical="center"/>
    </xf>
    <xf numFmtId="0" fontId="65" fillId="0" borderId="0" xfId="0" applyFont="1" applyAlignment="1">
      <alignment horizontal="left" vertical="center"/>
    </xf>
    <xf numFmtId="0" fontId="107" fillId="0" borderId="0" xfId="0" applyFont="1" applyAlignment="1">
      <alignment horizontal="left" vertical="center"/>
    </xf>
    <xf numFmtId="183" fontId="65" fillId="0" borderId="0" xfId="0" applyNumberFormat="1" applyFont="1">
      <alignment vertical="center"/>
    </xf>
    <xf numFmtId="0" fontId="65" fillId="0" borderId="0" xfId="0" applyFont="1" applyAlignment="1">
      <alignment vertical="top"/>
    </xf>
    <xf numFmtId="177" fontId="60" fillId="0" borderId="0" xfId="0" applyNumberFormat="1" applyFont="1" applyAlignment="1">
      <alignment vertical="top" wrapText="1"/>
    </xf>
    <xf numFmtId="0" fontId="25" fillId="0" borderId="0" xfId="0" applyFont="1" applyAlignment="1">
      <alignment vertical="top"/>
    </xf>
    <xf numFmtId="177" fontId="59" fillId="5" borderId="47" xfId="0" applyNumberFormat="1" applyFont="1" applyFill="1" applyBorder="1" applyAlignment="1">
      <alignment horizontal="right" vertical="center"/>
    </xf>
    <xf numFmtId="177" fontId="59" fillId="5" borderId="25" xfId="0" applyNumberFormat="1" applyFont="1" applyFill="1" applyBorder="1" applyAlignment="1">
      <alignment horizontal="right" vertical="center"/>
    </xf>
    <xf numFmtId="177" fontId="59" fillId="5" borderId="0" xfId="0" applyNumberFormat="1" applyFont="1" applyFill="1" applyAlignment="1">
      <alignment horizontal="right" vertical="center"/>
    </xf>
    <xf numFmtId="178" fontId="59" fillId="5" borderId="53" xfId="0" applyNumberFormat="1" applyFont="1" applyFill="1" applyBorder="1" applyAlignment="1">
      <alignment horizontal="right" vertical="center"/>
    </xf>
    <xf numFmtId="177" fontId="59" fillId="81" borderId="15" xfId="0" applyNumberFormat="1" applyFont="1" applyFill="1" applyBorder="1" applyAlignment="1">
      <alignment horizontal="right" vertical="center"/>
    </xf>
    <xf numFmtId="178" fontId="59" fillId="81" borderId="53" xfId="0" applyNumberFormat="1" applyFont="1" applyFill="1" applyBorder="1" applyAlignment="1">
      <alignment horizontal="right" vertical="center"/>
    </xf>
    <xf numFmtId="177" fontId="59" fillId="5" borderId="15" xfId="0" applyNumberFormat="1" applyFont="1" applyFill="1" applyBorder="1" applyAlignment="1">
      <alignment horizontal="right" vertical="center"/>
    </xf>
    <xf numFmtId="177" fontId="59" fillId="81" borderId="73" xfId="0" applyNumberFormat="1" applyFont="1" applyFill="1" applyBorder="1" applyAlignment="1">
      <alignment horizontal="right" vertical="center"/>
    </xf>
    <xf numFmtId="177" fontId="59" fillId="81" borderId="70" xfId="0" applyNumberFormat="1" applyFont="1" applyFill="1" applyBorder="1" applyAlignment="1">
      <alignment horizontal="right" vertical="center"/>
    </xf>
    <xf numFmtId="177" fontId="59" fillId="81" borderId="71" xfId="0" applyNumberFormat="1" applyFont="1" applyFill="1" applyBorder="1" applyAlignment="1">
      <alignment horizontal="right" vertical="center"/>
    </xf>
    <xf numFmtId="177" fontId="59" fillId="0" borderId="57" xfId="0" applyNumberFormat="1" applyFont="1" applyBorder="1" applyAlignment="1">
      <alignment horizontal="right" vertical="center"/>
    </xf>
    <xf numFmtId="177" fontId="59" fillId="0" borderId="41" xfId="0" applyNumberFormat="1" applyFont="1" applyBorder="1" applyAlignment="1">
      <alignment horizontal="right" vertical="center"/>
    </xf>
    <xf numFmtId="178" fontId="59" fillId="0" borderId="42" xfId="0" applyNumberFormat="1" applyFont="1" applyBorder="1" applyAlignment="1">
      <alignment horizontal="right" vertical="center"/>
    </xf>
    <xf numFmtId="177" fontId="68" fillId="5" borderId="15" xfId="0" applyNumberFormat="1" applyFont="1" applyFill="1" applyBorder="1" applyAlignment="1" applyProtection="1">
      <alignment horizontal="right" vertical="center"/>
      <protection locked="0"/>
    </xf>
    <xf numFmtId="177" fontId="68" fillId="81" borderId="73" xfId="0" applyNumberFormat="1" applyFont="1" applyFill="1" applyBorder="1" applyAlignment="1" applyProtection="1">
      <alignment horizontal="right" vertical="center" shrinkToFit="1"/>
      <protection locked="0"/>
    </xf>
    <xf numFmtId="178" fontId="68" fillId="81" borderId="70" xfId="0" applyNumberFormat="1" applyFont="1" applyFill="1" applyBorder="1" applyAlignment="1" applyProtection="1">
      <alignment horizontal="right" vertical="center" shrinkToFit="1"/>
      <protection locked="0"/>
    </xf>
    <xf numFmtId="177" fontId="68" fillId="81" borderId="70" xfId="0" applyNumberFormat="1" applyFont="1" applyFill="1" applyBorder="1" applyAlignment="1" applyProtection="1">
      <alignment horizontal="right" vertical="center" shrinkToFit="1"/>
      <protection locked="0"/>
    </xf>
    <xf numFmtId="177" fontId="68" fillId="81" borderId="71" xfId="0" applyNumberFormat="1" applyFont="1" applyFill="1" applyBorder="1" applyAlignment="1" applyProtection="1">
      <alignment horizontal="right" vertical="center" shrinkToFit="1"/>
      <protection locked="0"/>
    </xf>
    <xf numFmtId="177" fontId="68" fillId="81" borderId="70" xfId="0" applyNumberFormat="1" applyFont="1" applyFill="1" applyBorder="1" applyAlignment="1">
      <alignment vertical="center" shrinkToFit="1"/>
    </xf>
    <xf numFmtId="177" fontId="68" fillId="81" borderId="71" xfId="0" applyNumberFormat="1" applyFont="1" applyFill="1" applyBorder="1" applyAlignment="1">
      <alignment vertical="center" shrinkToFit="1"/>
    </xf>
    <xf numFmtId="178" fontId="68" fillId="0" borderId="0" xfId="95" applyNumberFormat="1" applyFont="1" applyFill="1" applyAlignment="1" applyProtection="1">
      <alignment horizontal="right" vertical="center"/>
      <protection locked="0"/>
    </xf>
    <xf numFmtId="177" fontId="68" fillId="81" borderId="25" xfId="0" applyNumberFormat="1" applyFont="1" applyFill="1" applyBorder="1" applyAlignment="1">
      <alignment horizontal="right" vertical="center"/>
    </xf>
    <xf numFmtId="177" fontId="67" fillId="0" borderId="0" xfId="95" applyNumberFormat="1" applyFont="1" applyFill="1" applyAlignment="1" applyProtection="1">
      <alignment horizontal="right" vertical="center"/>
      <protection locked="0"/>
    </xf>
    <xf numFmtId="177" fontId="68" fillId="81" borderId="0" xfId="110" applyNumberFormat="1" applyFont="1" applyFill="1" applyBorder="1" applyAlignment="1" applyProtection="1">
      <alignment horizontal="right" vertical="center"/>
      <protection locked="0"/>
    </xf>
    <xf numFmtId="177" fontId="68" fillId="0" borderId="0" xfId="110" applyNumberFormat="1" applyFont="1" applyFill="1" applyBorder="1" applyAlignment="1" applyProtection="1">
      <alignment horizontal="right" vertical="center"/>
      <protection locked="0"/>
    </xf>
    <xf numFmtId="177" fontId="68" fillId="81" borderId="51" xfId="95" applyNumberFormat="1" applyFont="1" applyFill="1" applyBorder="1" applyAlignment="1" applyProtection="1">
      <alignment horizontal="right" vertical="center"/>
      <protection locked="0"/>
    </xf>
    <xf numFmtId="0" fontId="59" fillId="0" borderId="19" xfId="0" applyFont="1" applyBorder="1" applyAlignment="1">
      <alignment horizontal="center" shrinkToFit="1"/>
    </xf>
    <xf numFmtId="0" fontId="59" fillId="0" borderId="11" xfId="0" applyFont="1" applyBorder="1" applyAlignment="1">
      <alignment horizontal="center" vertical="top" shrinkToFit="1"/>
    </xf>
    <xf numFmtId="0" fontId="59" fillId="0" borderId="51" xfId="0" applyFont="1" applyBorder="1" applyAlignment="1">
      <alignment horizontal="center" shrinkToFit="1"/>
    </xf>
    <xf numFmtId="177" fontId="68" fillId="0" borderId="46" xfId="0" applyNumberFormat="1" applyFont="1" applyBorder="1" applyProtection="1">
      <alignment vertical="center"/>
      <protection locked="0"/>
    </xf>
    <xf numFmtId="178" fontId="68" fillId="5" borderId="71" xfId="0" applyNumberFormat="1" applyFont="1" applyFill="1" applyBorder="1" applyAlignment="1" applyProtection="1">
      <alignment horizontal="right" vertical="center"/>
      <protection locked="0"/>
    </xf>
    <xf numFmtId="178" fontId="68" fillId="0" borderId="42" xfId="0" applyNumberFormat="1" applyFont="1" applyBorder="1" applyProtection="1">
      <alignment vertical="center"/>
      <protection locked="0"/>
    </xf>
    <xf numFmtId="180" fontId="68" fillId="5" borderId="72" xfId="0" applyNumberFormat="1" applyFont="1" applyFill="1" applyBorder="1" applyAlignment="1" applyProtection="1">
      <alignment horizontal="right" vertical="center"/>
      <protection locked="0"/>
    </xf>
    <xf numFmtId="180" fontId="68" fillId="0" borderId="45" xfId="0" applyNumberFormat="1" applyFont="1" applyBorder="1" applyProtection="1">
      <alignment vertical="center"/>
      <protection locked="0"/>
    </xf>
    <xf numFmtId="177" fontId="68" fillId="5" borderId="12" xfId="0" applyNumberFormat="1" applyFont="1" applyFill="1" applyBorder="1" applyAlignment="1" applyProtection="1">
      <alignment horizontal="right" vertical="center"/>
      <protection locked="0"/>
    </xf>
    <xf numFmtId="177" fontId="68" fillId="81" borderId="73" xfId="0" applyNumberFormat="1" applyFont="1" applyFill="1" applyBorder="1" applyAlignment="1">
      <alignment vertical="center" shrinkToFit="1"/>
    </xf>
    <xf numFmtId="0" fontId="62" fillId="0" borderId="51" xfId="0" applyFont="1" applyBorder="1" applyAlignment="1">
      <alignment horizontal="right" vertical="center"/>
    </xf>
    <xf numFmtId="0" fontId="62" fillId="0" borderId="53" xfId="0" applyFont="1" applyBorder="1" applyAlignment="1">
      <alignment horizontal="right" vertical="center"/>
    </xf>
    <xf numFmtId="0" fontId="62" fillId="0" borderId="47" xfId="0" applyFont="1" applyBorder="1" applyAlignment="1">
      <alignment horizontal="right" vertical="center"/>
    </xf>
    <xf numFmtId="0" fontId="62" fillId="0" borderId="47" xfId="136" applyFont="1" applyBorder="1" applyAlignment="1">
      <alignment horizontal="right" vertical="center"/>
    </xf>
    <xf numFmtId="0" fontId="62" fillId="0" borderId="53" xfId="136" applyFont="1" applyBorder="1" applyAlignment="1">
      <alignment horizontal="right" vertical="center"/>
    </xf>
    <xf numFmtId="0" fontId="58" fillId="0" borderId="47" xfId="0" applyFont="1" applyBorder="1" applyAlignment="1">
      <alignment horizontal="right" vertical="center"/>
    </xf>
    <xf numFmtId="0" fontId="58" fillId="0" borderId="51" xfId="0" applyFont="1" applyBorder="1" applyAlignment="1">
      <alignment horizontal="right" vertical="center"/>
    </xf>
    <xf numFmtId="0" fontId="58" fillId="2" borderId="15" xfId="0" applyFont="1" applyFill="1" applyBorder="1" applyAlignment="1">
      <alignment horizontal="right" vertical="center"/>
    </xf>
    <xf numFmtId="183" fontId="62" fillId="0" borderId="51" xfId="0" applyNumberFormat="1" applyFont="1" applyBorder="1" applyAlignment="1">
      <alignment horizontal="right" vertical="center"/>
    </xf>
    <xf numFmtId="49" fontId="68" fillId="81" borderId="0" xfId="0" applyNumberFormat="1" applyFont="1" applyFill="1" applyAlignment="1" applyProtection="1">
      <alignment horizontal="right" vertical="center"/>
      <protection locked="0"/>
    </xf>
    <xf numFmtId="189" fontId="68" fillId="5" borderId="13" xfId="0" applyNumberFormat="1" applyFont="1" applyFill="1" applyBorder="1" applyAlignment="1" applyProtection="1">
      <alignment horizontal="right" vertical="center"/>
      <protection locked="0"/>
    </xf>
    <xf numFmtId="178" fontId="68" fillId="81" borderId="0" xfId="0" applyNumberFormat="1" applyFont="1" applyFill="1" applyAlignment="1" applyProtection="1">
      <alignment horizontal="right" vertical="center" shrinkToFit="1"/>
      <protection locked="0"/>
    </xf>
    <xf numFmtId="189" fontId="68" fillId="81" borderId="0" xfId="0" applyNumberFormat="1" applyFont="1" applyFill="1" applyAlignment="1" applyProtection="1">
      <alignment horizontal="right" vertical="center"/>
      <protection locked="0"/>
    </xf>
    <xf numFmtId="189" fontId="68" fillId="82" borderId="0" xfId="0" applyNumberFormat="1" applyFont="1" applyFill="1" applyAlignment="1" applyProtection="1">
      <alignment horizontal="right" vertical="center"/>
      <protection locked="0"/>
    </xf>
    <xf numFmtId="189" fontId="68" fillId="5" borderId="60" xfId="0" applyNumberFormat="1" applyFont="1" applyFill="1" applyBorder="1" applyAlignment="1" applyProtection="1">
      <alignment horizontal="right" vertical="center"/>
      <protection locked="0"/>
    </xf>
    <xf numFmtId="178" fontId="68" fillId="81" borderId="47" xfId="0" applyNumberFormat="1" applyFont="1" applyFill="1" applyBorder="1" applyAlignment="1" applyProtection="1">
      <alignment horizontal="right" vertical="center" shrinkToFit="1"/>
      <protection locked="0"/>
    </xf>
    <xf numFmtId="189" fontId="68" fillId="81" borderId="47" xfId="0" applyNumberFormat="1" applyFont="1" applyFill="1" applyBorder="1" applyAlignment="1" applyProtection="1">
      <alignment horizontal="right" vertical="center"/>
      <protection locked="0"/>
    </xf>
    <xf numFmtId="49" fontId="68" fillId="81" borderId="47" xfId="0" applyNumberFormat="1" applyFont="1" applyFill="1" applyBorder="1" applyAlignment="1" applyProtection="1">
      <alignment horizontal="right" vertical="center"/>
      <protection locked="0"/>
    </xf>
    <xf numFmtId="189" fontId="68" fillId="82" borderId="47" xfId="0" applyNumberFormat="1" applyFont="1" applyFill="1" applyBorder="1" applyAlignment="1" applyProtection="1">
      <alignment horizontal="right" vertical="center"/>
      <protection locked="0"/>
    </xf>
    <xf numFmtId="178" fontId="25" fillId="2" borderId="0" xfId="0" applyNumberFormat="1" applyFont="1" applyFill="1" applyAlignment="1">
      <alignment horizontal="right" vertical="center"/>
    </xf>
    <xf numFmtId="177" fontId="68" fillId="5" borderId="169" xfId="0" quotePrefix="1" applyNumberFormat="1" applyFont="1" applyFill="1" applyBorder="1" applyAlignment="1">
      <alignment horizontal="right" vertical="center"/>
    </xf>
    <xf numFmtId="187" fontId="68" fillId="5" borderId="170" xfId="110" quotePrefix="1" applyNumberFormat="1" applyFont="1" applyFill="1" applyBorder="1" applyAlignment="1">
      <alignment horizontal="right" vertical="center"/>
    </xf>
    <xf numFmtId="178" fontId="68" fillId="5" borderId="169" xfId="0" applyNumberFormat="1" applyFont="1" applyFill="1" applyBorder="1" applyAlignment="1">
      <alignment horizontal="right" vertical="center" shrinkToFit="1"/>
    </xf>
    <xf numFmtId="177" fontId="68" fillId="5" borderId="169" xfId="0" applyNumberFormat="1" applyFont="1" applyFill="1" applyBorder="1" applyAlignment="1">
      <alignment horizontal="right" vertical="center" shrinkToFit="1"/>
    </xf>
    <xf numFmtId="178" fontId="68" fillId="5" borderId="172" xfId="0" applyNumberFormat="1" applyFont="1" applyFill="1" applyBorder="1" applyAlignment="1">
      <alignment horizontal="right" vertical="center"/>
    </xf>
    <xf numFmtId="177" fontId="68" fillId="81" borderId="4" xfId="0" applyNumberFormat="1" applyFont="1" applyFill="1" applyBorder="1" applyAlignment="1">
      <alignment horizontal="right" vertical="center" shrinkToFit="1"/>
    </xf>
    <xf numFmtId="178" fontId="68" fillId="81" borderId="163" xfId="0" applyNumberFormat="1" applyFont="1" applyFill="1" applyBorder="1" applyAlignment="1">
      <alignment horizontal="right" vertical="center"/>
    </xf>
    <xf numFmtId="178" fontId="68" fillId="81" borderId="53" xfId="0" applyNumberFormat="1" applyFont="1" applyFill="1" applyBorder="1" applyAlignment="1">
      <alignment horizontal="right" vertical="center"/>
    </xf>
    <xf numFmtId="178" fontId="68" fillId="81" borderId="159" xfId="0" applyNumberFormat="1" applyFont="1" applyFill="1" applyBorder="1" applyAlignment="1">
      <alignment horizontal="right" vertical="center" shrinkToFit="1"/>
    </xf>
    <xf numFmtId="178" fontId="68" fillId="81" borderId="4" xfId="0" applyNumberFormat="1" applyFont="1" applyFill="1" applyBorder="1" applyAlignment="1">
      <alignment horizontal="right" vertical="center" shrinkToFit="1"/>
    </xf>
    <xf numFmtId="178" fontId="68" fillId="5" borderId="159" xfId="0" applyNumberFormat="1" applyFont="1" applyFill="1" applyBorder="1" applyAlignment="1">
      <alignment horizontal="right" vertical="center" shrinkToFit="1"/>
    </xf>
    <xf numFmtId="177" fontId="68" fillId="81" borderId="15" xfId="0" applyNumberFormat="1" applyFont="1" applyFill="1" applyBorder="1" applyAlignment="1">
      <alignment horizontal="right" vertical="center" shrinkToFit="1"/>
    </xf>
    <xf numFmtId="177" fontId="68" fillId="5" borderId="15" xfId="0" applyNumberFormat="1" applyFont="1" applyFill="1" applyBorder="1" applyAlignment="1">
      <alignment horizontal="right" vertical="center" shrinkToFit="1"/>
    </xf>
    <xf numFmtId="178" fontId="68" fillId="5" borderId="51" xfId="0" applyNumberFormat="1" applyFont="1" applyFill="1" applyBorder="1" applyAlignment="1">
      <alignment horizontal="right" vertical="center" shrinkToFit="1"/>
    </xf>
    <xf numFmtId="178" fontId="68" fillId="5" borderId="158" xfId="0" applyNumberFormat="1" applyFont="1" applyFill="1" applyBorder="1" applyAlignment="1">
      <alignment horizontal="right" vertical="center" shrinkToFit="1"/>
    </xf>
    <xf numFmtId="177" fontId="68" fillId="5" borderId="58" xfId="0" applyNumberFormat="1" applyFont="1" applyFill="1" applyBorder="1" applyAlignment="1">
      <alignment horizontal="right" vertical="center" shrinkToFit="1"/>
    </xf>
    <xf numFmtId="177" fontId="68" fillId="81" borderId="68" xfId="0" applyNumberFormat="1" applyFont="1" applyFill="1" applyBorder="1">
      <alignment vertical="center"/>
    </xf>
    <xf numFmtId="177" fontId="68" fillId="81" borderId="75" xfId="0" applyNumberFormat="1" applyFont="1" applyFill="1" applyBorder="1" applyProtection="1">
      <alignment vertical="center"/>
      <protection locked="0"/>
    </xf>
    <xf numFmtId="177" fontId="68" fillId="81" borderId="70" xfId="0" applyNumberFormat="1" applyFont="1" applyFill="1" applyBorder="1" applyProtection="1">
      <alignment vertical="center"/>
      <protection locked="0"/>
    </xf>
    <xf numFmtId="177" fontId="68" fillId="81" borderId="73" xfId="0" applyNumberFormat="1" applyFont="1" applyFill="1" applyBorder="1" applyProtection="1">
      <alignment vertical="center"/>
      <protection locked="0"/>
    </xf>
    <xf numFmtId="177" fontId="68" fillId="81" borderId="71" xfId="0" applyNumberFormat="1" applyFont="1" applyFill="1" applyBorder="1" applyAlignment="1">
      <alignment horizontal="right" vertical="center" shrinkToFit="1"/>
    </xf>
    <xf numFmtId="177" fontId="68" fillId="81" borderId="77" xfId="0" applyNumberFormat="1" applyFont="1" applyFill="1" applyBorder="1" applyAlignment="1">
      <alignment vertical="center" shrinkToFit="1"/>
    </xf>
    <xf numFmtId="177" fontId="68" fillId="0" borderId="15" xfId="0" applyNumberFormat="1" applyFont="1" applyBorder="1">
      <alignment vertical="center"/>
    </xf>
    <xf numFmtId="178" fontId="68" fillId="0" borderId="4" xfId="0" applyNumberFormat="1" applyFont="1" applyBorder="1">
      <alignment vertical="center"/>
    </xf>
    <xf numFmtId="177" fontId="68" fillId="0" borderId="4" xfId="0" applyNumberFormat="1" applyFont="1" applyBorder="1">
      <alignment vertical="center"/>
    </xf>
    <xf numFmtId="177" fontId="68" fillId="0" borderId="0" xfId="0" applyNumberFormat="1" applyFont="1" applyProtection="1">
      <alignment vertical="center"/>
      <protection locked="0"/>
    </xf>
    <xf numFmtId="177" fontId="68" fillId="0" borderId="4" xfId="0" applyNumberFormat="1" applyFont="1" applyBorder="1" applyProtection="1">
      <alignment vertical="center"/>
      <protection locked="0"/>
    </xf>
    <xf numFmtId="178" fontId="68" fillId="0" borderId="147" xfId="0" applyNumberFormat="1" applyFont="1" applyBorder="1" applyProtection="1">
      <alignment vertical="center"/>
      <protection locked="0"/>
    </xf>
    <xf numFmtId="177" fontId="68" fillId="0" borderId="15" xfId="0" applyNumberFormat="1" applyFont="1" applyBorder="1" applyAlignment="1">
      <alignment vertical="center" shrinkToFit="1"/>
    </xf>
    <xf numFmtId="178" fontId="68" fillId="0" borderId="4" xfId="0" applyNumberFormat="1" applyFont="1" applyBorder="1" applyAlignment="1">
      <alignment vertical="center" shrinkToFit="1"/>
    </xf>
    <xf numFmtId="177" fontId="68" fillId="0" borderId="4" xfId="0" applyNumberFormat="1" applyFont="1" applyBorder="1" applyAlignment="1">
      <alignment vertical="center" shrinkToFit="1"/>
    </xf>
    <xf numFmtId="177" fontId="68" fillId="0" borderId="41" xfId="0" applyNumberFormat="1" applyFont="1" applyBorder="1" applyAlignment="1">
      <alignment vertical="center" shrinkToFit="1"/>
    </xf>
    <xf numFmtId="178" fontId="68" fillId="0" borderId="42" xfId="0" applyNumberFormat="1" applyFont="1" applyBorder="1" applyAlignment="1">
      <alignment vertical="center" shrinkToFit="1"/>
    </xf>
    <xf numFmtId="178" fontId="68" fillId="0" borderId="0" xfId="0" applyNumberFormat="1" applyFont="1" applyAlignment="1">
      <alignment vertical="center" shrinkToFit="1"/>
    </xf>
    <xf numFmtId="177" fontId="68" fillId="0" borderId="151" xfId="0" applyNumberFormat="1" applyFont="1" applyBorder="1" applyAlignment="1">
      <alignment vertical="center" shrinkToFit="1"/>
    </xf>
    <xf numFmtId="178" fontId="68" fillId="0" borderId="42" xfId="0" applyNumberFormat="1" applyFont="1" applyBorder="1" applyAlignment="1">
      <alignment horizontal="right" vertical="center" shrinkToFit="1"/>
    </xf>
    <xf numFmtId="177" fontId="68" fillId="0" borderId="13" xfId="0" applyNumberFormat="1" applyFont="1" applyBorder="1">
      <alignment vertical="center"/>
    </xf>
    <xf numFmtId="177" fontId="68" fillId="0" borderId="13" xfId="0" applyNumberFormat="1" applyFont="1" applyBorder="1" applyAlignment="1" applyProtection="1">
      <alignment horizontal="right" vertical="center"/>
      <protection locked="0"/>
    </xf>
    <xf numFmtId="178" fontId="68" fillId="0" borderId="13" xfId="0" applyNumberFormat="1" applyFont="1" applyBorder="1" applyAlignment="1" applyProtection="1">
      <alignment horizontal="right" vertical="center"/>
      <protection locked="0"/>
    </xf>
    <xf numFmtId="177" fontId="68" fillId="0" borderId="13" xfId="0" applyNumberFormat="1" applyFont="1" applyBorder="1" applyProtection="1">
      <alignment vertical="center"/>
      <protection locked="0"/>
    </xf>
    <xf numFmtId="178" fontId="68" fillId="0" borderId="13" xfId="0" applyNumberFormat="1" applyFont="1" applyBorder="1" applyProtection="1">
      <alignment vertical="center"/>
      <protection locked="0"/>
    </xf>
    <xf numFmtId="177" fontId="68" fillId="0" borderId="13" xfId="0" applyNumberFormat="1" applyFont="1" applyBorder="1" applyAlignment="1">
      <alignment horizontal="right" vertical="center" shrinkToFit="1"/>
    </xf>
    <xf numFmtId="178" fontId="68" fillId="0" borderId="13" xfId="0" applyNumberFormat="1" applyFont="1" applyBorder="1" applyAlignment="1">
      <alignment horizontal="right" vertical="center" shrinkToFit="1"/>
    </xf>
    <xf numFmtId="177" fontId="68" fillId="0" borderId="13" xfId="0" applyNumberFormat="1" applyFont="1" applyBorder="1" applyAlignment="1">
      <alignment vertical="center" shrinkToFit="1"/>
    </xf>
    <xf numFmtId="178" fontId="68" fillId="0" borderId="13" xfId="0" applyNumberFormat="1" applyFont="1" applyBorder="1" applyAlignment="1">
      <alignment vertical="center" shrinkToFit="1"/>
    </xf>
    <xf numFmtId="182" fontId="25" fillId="0" borderId="0" xfId="0" applyNumberFormat="1" applyFont="1" applyAlignment="1">
      <alignment horizontal="right" vertical="center"/>
    </xf>
    <xf numFmtId="185" fontId="25" fillId="0" borderId="0" xfId="0" applyNumberFormat="1" applyFont="1">
      <alignment vertical="center"/>
    </xf>
    <xf numFmtId="0" fontId="59" fillId="0" borderId="25" xfId="0" applyFont="1" applyBorder="1" applyAlignment="1">
      <alignment horizontal="center" shrinkToFit="1"/>
    </xf>
    <xf numFmtId="0" fontId="59" fillId="0" borderId="26" xfId="0" applyFont="1" applyBorder="1" applyAlignment="1">
      <alignment horizontal="center" shrinkToFit="1"/>
    </xf>
    <xf numFmtId="0" fontId="59" fillId="0" borderId="48" xfId="0" applyFont="1" applyBorder="1" applyAlignment="1">
      <alignment horizontal="center" vertical="center" shrinkToFit="1"/>
    </xf>
    <xf numFmtId="0" fontId="58" fillId="0" borderId="6" xfId="0" applyFont="1" applyBorder="1" applyAlignment="1">
      <alignment horizontal="center" vertical="top" shrinkToFit="1"/>
    </xf>
    <xf numFmtId="0" fontId="62" fillId="0" borderId="35" xfId="0" applyFont="1" applyBorder="1" applyAlignment="1">
      <alignment horizontal="center" vertical="center"/>
    </xf>
    <xf numFmtId="186" fontId="62" fillId="0" borderId="34" xfId="0" applyNumberFormat="1" applyFont="1" applyBorder="1">
      <alignment vertical="center"/>
    </xf>
    <xf numFmtId="0" fontId="62" fillId="0" borderId="159" xfId="0" applyFont="1" applyBorder="1" applyAlignment="1">
      <alignment horizontal="center" vertical="center"/>
    </xf>
    <xf numFmtId="186" fontId="62" fillId="0" borderId="4" xfId="0" applyNumberFormat="1" applyFont="1" applyBorder="1">
      <alignment vertical="center"/>
    </xf>
    <xf numFmtId="177" fontId="68" fillId="5" borderId="60" xfId="0" quotePrefix="1" applyNumberFormat="1" applyFont="1" applyFill="1" applyBorder="1" applyAlignment="1">
      <alignment horizontal="right" vertical="center"/>
    </xf>
    <xf numFmtId="177" fontId="68" fillId="5" borderId="26" xfId="0" applyNumberFormat="1" applyFont="1" applyFill="1" applyBorder="1" applyAlignment="1">
      <alignment horizontal="center" vertical="center"/>
    </xf>
    <xf numFmtId="192" fontId="68" fillId="5" borderId="25" xfId="0" applyNumberFormat="1" applyFont="1" applyFill="1" applyBorder="1" applyAlignment="1">
      <alignment horizontal="right" vertical="center"/>
    </xf>
    <xf numFmtId="178" fontId="68" fillId="5" borderId="60" xfId="0" applyNumberFormat="1" applyFont="1" applyFill="1" applyBorder="1" applyAlignment="1">
      <alignment horizontal="right" vertical="center"/>
    </xf>
    <xf numFmtId="177" fontId="67" fillId="81" borderId="167" xfId="0" applyNumberFormat="1" applyFont="1" applyFill="1" applyBorder="1" applyAlignment="1">
      <alignment horizontal="center" vertical="center"/>
    </xf>
    <xf numFmtId="192" fontId="67" fillId="81" borderId="165" xfId="0" applyNumberFormat="1" applyFont="1" applyFill="1" applyBorder="1" applyAlignment="1">
      <alignment horizontal="right" vertical="center"/>
    </xf>
    <xf numFmtId="178" fontId="67" fillId="81" borderId="47" xfId="0" applyNumberFormat="1" applyFont="1" applyFill="1" applyBorder="1" applyAlignment="1">
      <alignment horizontal="right" vertical="center"/>
    </xf>
    <xf numFmtId="177" fontId="68" fillId="5" borderId="167" xfId="0" applyNumberFormat="1" applyFont="1" applyFill="1" applyBorder="1" applyAlignment="1">
      <alignment horizontal="center" vertical="center"/>
    </xf>
    <xf numFmtId="192" fontId="68" fillId="5" borderId="165" xfId="0" applyNumberFormat="1" applyFont="1" applyFill="1" applyBorder="1" applyAlignment="1">
      <alignment horizontal="right" vertical="center"/>
    </xf>
    <xf numFmtId="178" fontId="68" fillId="5" borderId="47" xfId="0" applyNumberFormat="1" applyFont="1" applyFill="1" applyBorder="1" applyAlignment="1">
      <alignment horizontal="right" vertical="center"/>
    </xf>
    <xf numFmtId="177" fontId="68" fillId="5" borderId="170" xfId="0" applyNumberFormat="1" applyFont="1" applyFill="1" applyBorder="1" applyAlignment="1">
      <alignment horizontal="center" vertical="center"/>
    </xf>
    <xf numFmtId="192" fontId="68" fillId="5" borderId="169" xfId="0" applyNumberFormat="1" applyFont="1" applyFill="1" applyBorder="1" applyAlignment="1">
      <alignment horizontal="right" vertical="center"/>
    </xf>
    <xf numFmtId="177" fontId="68" fillId="81" borderId="159" xfId="0" applyNumberFormat="1" applyFont="1" applyFill="1" applyBorder="1" applyAlignment="1">
      <alignment horizontal="center" vertical="center"/>
    </xf>
    <xf numFmtId="177" fontId="68" fillId="0" borderId="159" xfId="0" applyNumberFormat="1" applyFont="1" applyBorder="1" applyAlignment="1">
      <alignment horizontal="center" vertical="center"/>
    </xf>
    <xf numFmtId="177" fontId="68" fillId="81" borderId="4" xfId="0" quotePrefix="1" applyNumberFormat="1" applyFont="1" applyFill="1" applyBorder="1" applyAlignment="1">
      <alignment horizontal="right" vertical="center"/>
    </xf>
    <xf numFmtId="178" fontId="68" fillId="81" borderId="4" xfId="0" quotePrefix="1" applyNumberFormat="1" applyFont="1" applyFill="1" applyBorder="1" applyAlignment="1">
      <alignment horizontal="right" vertical="center"/>
    </xf>
    <xf numFmtId="177" fontId="68" fillId="5" borderId="159" xfId="0" applyNumberFormat="1" applyFont="1" applyFill="1" applyBorder="1" applyAlignment="1">
      <alignment horizontal="center" vertical="center"/>
    </xf>
    <xf numFmtId="192" fontId="68" fillId="5" borderId="4" xfId="0" applyNumberFormat="1" applyFont="1" applyFill="1" applyBorder="1" applyAlignment="1">
      <alignment horizontal="right" vertical="center"/>
    </xf>
    <xf numFmtId="177" fontId="68" fillId="82" borderId="4" xfId="0" applyNumberFormat="1" applyFont="1" applyFill="1" applyBorder="1" applyAlignment="1">
      <alignment horizontal="right" vertical="center"/>
    </xf>
    <xf numFmtId="178" fontId="68" fillId="5" borderId="15" xfId="0" applyNumberFormat="1" applyFont="1" applyFill="1" applyBorder="1" applyAlignment="1">
      <alignment horizontal="right" vertical="center"/>
    </xf>
    <xf numFmtId="177" fontId="68" fillId="81" borderId="71" xfId="0" applyNumberFormat="1" applyFont="1" applyFill="1" applyBorder="1" applyAlignment="1">
      <alignment horizontal="center" vertical="center"/>
    </xf>
    <xf numFmtId="186" fontId="68" fillId="0" borderId="4" xfId="0" applyNumberFormat="1" applyFont="1" applyBorder="1" applyAlignment="1">
      <alignment horizontal="right" vertical="center"/>
    </xf>
    <xf numFmtId="177" fontId="68" fillId="0" borderId="13" xfId="0" applyNumberFormat="1" applyFont="1" applyBorder="1" applyAlignment="1">
      <alignment horizontal="center" vertical="center"/>
    </xf>
    <xf numFmtId="186" fontId="68" fillId="0" borderId="13" xfId="0" applyNumberFormat="1" applyFont="1" applyBorder="1" applyAlignment="1">
      <alignment horizontal="right" vertical="center"/>
    </xf>
    <xf numFmtId="186" fontId="25" fillId="0" borderId="0" xfId="0" applyNumberFormat="1" applyFont="1">
      <alignment vertical="center"/>
    </xf>
    <xf numFmtId="0" fontId="64" fillId="0" borderId="0" xfId="0" applyFont="1">
      <alignment vertical="center"/>
    </xf>
    <xf numFmtId="0" fontId="63" fillId="0" borderId="10" xfId="0" applyFont="1" applyBorder="1" applyAlignment="1">
      <alignment horizontal="center" vertical="center" wrapText="1" shrinkToFit="1"/>
    </xf>
    <xf numFmtId="0" fontId="59" fillId="0" borderId="14" xfId="0" applyFont="1" applyBorder="1" applyAlignment="1">
      <alignment horizontal="center" vertical="center" wrapText="1" shrinkToFit="1"/>
    </xf>
    <xf numFmtId="0" fontId="59" fillId="0" borderId="52" xfId="0" applyFont="1" applyBorder="1" applyAlignment="1">
      <alignment horizontal="center" vertical="center" shrinkToFit="1"/>
    </xf>
    <xf numFmtId="0" fontId="63" fillId="0" borderId="27" xfId="0" applyFont="1" applyBorder="1" applyAlignment="1">
      <alignment horizontal="center" vertical="center" wrapText="1"/>
    </xf>
    <xf numFmtId="0" fontId="59" fillId="0" borderId="37" xfId="0" applyFont="1" applyBorder="1" applyAlignment="1">
      <alignment horizontal="left" vertical="center"/>
    </xf>
    <xf numFmtId="0" fontId="58" fillId="0" borderId="39" xfId="146" applyFont="1" applyBorder="1" applyAlignment="1">
      <alignment horizontal="right" vertical="center"/>
    </xf>
    <xf numFmtId="0" fontId="58" fillId="0" borderId="50" xfId="146" applyFont="1" applyBorder="1" applyAlignment="1">
      <alignment horizontal="right" vertical="center"/>
    </xf>
    <xf numFmtId="177" fontId="68" fillId="5" borderId="13" xfId="0" applyNumberFormat="1" applyFont="1" applyFill="1" applyBorder="1" applyAlignment="1">
      <alignment horizontal="right" vertical="center"/>
    </xf>
    <xf numFmtId="177" fontId="68" fillId="5" borderId="33" xfId="0" applyNumberFormat="1" applyFont="1" applyFill="1" applyBorder="1" applyAlignment="1">
      <alignment horizontal="right" vertical="center"/>
    </xf>
    <xf numFmtId="49" fontId="68" fillId="5" borderId="4" xfId="0" applyNumberFormat="1" applyFont="1" applyFill="1" applyBorder="1" applyAlignment="1">
      <alignment horizontal="right" vertical="center"/>
    </xf>
    <xf numFmtId="191" fontId="68" fillId="5" borderId="4" xfId="0" applyNumberFormat="1" applyFont="1" applyFill="1" applyBorder="1" applyAlignment="1">
      <alignment horizontal="right" vertical="center"/>
    </xf>
    <xf numFmtId="0" fontId="68" fillId="5" borderId="47" xfId="0" applyFont="1" applyFill="1" applyBorder="1" applyAlignment="1">
      <alignment horizontal="right" vertical="center" justifyLastLine="1"/>
    </xf>
    <xf numFmtId="38" fontId="68" fillId="5" borderId="53" xfId="110" applyFont="1" applyFill="1" applyBorder="1" applyAlignment="1">
      <alignment vertical="center" justifyLastLine="1"/>
    </xf>
    <xf numFmtId="177" fontId="68" fillId="81" borderId="12" xfId="0" applyNumberFormat="1" applyFont="1" applyFill="1" applyBorder="1" applyAlignment="1">
      <alignment horizontal="right" vertical="center"/>
    </xf>
    <xf numFmtId="177" fontId="67" fillId="81" borderId="53" xfId="0" applyNumberFormat="1" applyFont="1" applyFill="1" applyBorder="1" applyAlignment="1">
      <alignment horizontal="right" vertical="center"/>
    </xf>
    <xf numFmtId="191" fontId="67" fillId="81" borderId="165" xfId="0" applyNumberFormat="1" applyFont="1" applyFill="1" applyBorder="1" applyAlignment="1">
      <alignment horizontal="right" vertical="center"/>
    </xf>
    <xf numFmtId="0" fontId="67" fillId="81" borderId="47" xfId="0" applyFont="1" applyFill="1" applyBorder="1" applyAlignment="1">
      <alignment horizontal="right" vertical="center" justifyLastLine="1"/>
    </xf>
    <xf numFmtId="38" fontId="67" fillId="81" borderId="53" xfId="260" applyFont="1" applyFill="1" applyBorder="1" applyAlignment="1">
      <alignment horizontal="right" vertical="center" justifyLastLine="1"/>
    </xf>
    <xf numFmtId="38" fontId="68" fillId="0" borderId="53" xfId="110" applyFont="1" applyFill="1" applyBorder="1" applyAlignment="1">
      <alignment vertical="center" justifyLastLine="1"/>
    </xf>
    <xf numFmtId="191" fontId="68" fillId="5" borderId="165" xfId="0" applyNumberFormat="1" applyFont="1" applyFill="1" applyBorder="1" applyAlignment="1">
      <alignment horizontal="right" vertical="center"/>
    </xf>
    <xf numFmtId="184" fontId="68" fillId="5" borderId="159" xfId="0" applyNumberFormat="1" applyFont="1" applyFill="1" applyBorder="1" applyAlignment="1">
      <alignment horizontal="right" vertical="center"/>
    </xf>
    <xf numFmtId="38" fontId="68" fillId="0" borderId="53" xfId="110" applyFont="1" applyFill="1" applyBorder="1">
      <alignment vertical="center"/>
    </xf>
    <xf numFmtId="177" fontId="68" fillId="81" borderId="175" xfId="0" applyNumberFormat="1" applyFont="1" applyFill="1" applyBorder="1" applyAlignment="1">
      <alignment horizontal="right" vertical="center"/>
    </xf>
    <xf numFmtId="38" fontId="68" fillId="0" borderId="159" xfId="110" applyFont="1" applyFill="1" applyBorder="1" applyAlignment="1">
      <alignment vertical="center" justifyLastLine="1"/>
    </xf>
    <xf numFmtId="38" fontId="68" fillId="0" borderId="53" xfId="110" applyFont="1" applyFill="1" applyBorder="1" applyAlignment="1">
      <alignment vertical="center"/>
    </xf>
    <xf numFmtId="38" fontId="68" fillId="5" borderId="159" xfId="110" applyFont="1" applyFill="1" applyBorder="1" applyAlignment="1">
      <alignment vertical="center" justifyLastLine="1"/>
    </xf>
    <xf numFmtId="38" fontId="68" fillId="0" borderId="53" xfId="110" applyFont="1" applyFill="1" applyBorder="1" applyAlignment="1">
      <alignment horizontal="right" vertical="center" justifyLastLine="1"/>
    </xf>
    <xf numFmtId="38" fontId="68" fillId="81" borderId="53" xfId="111" applyFont="1" applyFill="1" applyBorder="1" applyAlignment="1">
      <alignment horizontal="right" vertical="center" justifyLastLine="1"/>
    </xf>
    <xf numFmtId="38" fontId="68" fillId="5" borderId="53" xfId="111" applyFont="1" applyFill="1" applyBorder="1" applyAlignment="1">
      <alignment vertical="center" justifyLastLine="1"/>
    </xf>
    <xf numFmtId="0" fontId="68" fillId="81" borderId="47" xfId="0" applyFont="1" applyFill="1" applyBorder="1" applyAlignment="1">
      <alignment horizontal="right" vertical="center"/>
    </xf>
    <xf numFmtId="38" fontId="68" fillId="81" borderId="53" xfId="110" applyFont="1" applyFill="1" applyBorder="1">
      <alignment vertical="center"/>
    </xf>
    <xf numFmtId="38" fontId="67" fillId="0" borderId="53" xfId="110" applyFont="1" applyFill="1" applyBorder="1" applyAlignment="1">
      <alignment vertical="center" justifyLastLine="1"/>
    </xf>
    <xf numFmtId="177" fontId="68" fillId="81" borderId="157" xfId="0" applyNumberFormat="1" applyFont="1" applyFill="1" applyBorder="1" applyAlignment="1">
      <alignment horizontal="right" vertical="center" shrinkToFit="1"/>
    </xf>
    <xf numFmtId="177" fontId="68" fillId="81" borderId="53" xfId="0" applyNumberFormat="1" applyFont="1" applyFill="1" applyBorder="1" applyAlignment="1">
      <alignment horizontal="right" vertical="center" shrinkToFit="1"/>
    </xf>
    <xf numFmtId="38" fontId="68" fillId="81" borderId="157" xfId="110" applyFont="1" applyFill="1" applyBorder="1" applyAlignment="1">
      <alignment horizontal="right" vertical="center"/>
    </xf>
    <xf numFmtId="38" fontId="68" fillId="81" borderId="53" xfId="110" applyFont="1" applyFill="1" applyBorder="1" applyAlignment="1">
      <alignment horizontal="right" vertical="center"/>
    </xf>
    <xf numFmtId="38" fontId="68" fillId="5" borderId="157" xfId="110" applyFont="1" applyFill="1" applyBorder="1" applyAlignment="1">
      <alignment horizontal="right" vertical="center"/>
    </xf>
    <xf numFmtId="38" fontId="68" fillId="5" borderId="53" xfId="110" applyFont="1" applyFill="1" applyBorder="1" applyAlignment="1">
      <alignment horizontal="right" vertical="center"/>
    </xf>
    <xf numFmtId="1" fontId="68" fillId="5" borderId="15" xfId="0" applyNumberFormat="1" applyFont="1" applyFill="1" applyBorder="1" applyAlignment="1">
      <alignment horizontal="right" vertical="center" justifyLastLine="1"/>
    </xf>
    <xf numFmtId="177" fontId="68" fillId="81" borderId="79" xfId="0" applyNumberFormat="1" applyFont="1" applyFill="1" applyBorder="1" applyAlignment="1">
      <alignment vertical="center" shrinkToFit="1"/>
    </xf>
    <xf numFmtId="177" fontId="68" fillId="81" borderId="75" xfId="0" applyNumberFormat="1" applyFont="1" applyFill="1" applyBorder="1" applyAlignment="1">
      <alignment vertical="center" shrinkToFit="1"/>
    </xf>
    <xf numFmtId="177" fontId="68" fillId="81" borderId="69" xfId="0" applyNumberFormat="1" applyFont="1" applyFill="1" applyBorder="1" applyAlignment="1">
      <alignment vertical="center" shrinkToFit="1"/>
    </xf>
    <xf numFmtId="178" fontId="68" fillId="81" borderId="70" xfId="0" applyNumberFormat="1" applyFont="1" applyFill="1" applyBorder="1" applyAlignment="1">
      <alignment vertical="center" shrinkToFit="1"/>
    </xf>
    <xf numFmtId="0" fontId="68" fillId="81" borderId="73" xfId="0" applyFont="1" applyFill="1" applyBorder="1" applyAlignment="1">
      <alignment vertical="center" shrinkToFit="1"/>
    </xf>
    <xf numFmtId="38" fontId="68" fillId="81" borderId="71" xfId="110" applyFont="1" applyFill="1" applyBorder="1" applyAlignment="1">
      <alignment vertical="center" shrinkToFit="1"/>
    </xf>
    <xf numFmtId="177" fontId="68" fillId="81" borderId="72" xfId="0" applyNumberFormat="1" applyFont="1" applyFill="1" applyBorder="1" applyAlignment="1">
      <alignment vertical="center" shrinkToFit="1"/>
    </xf>
    <xf numFmtId="0" fontId="25" fillId="0" borderId="0" xfId="0" applyFont="1" applyAlignment="1">
      <alignment vertical="center" shrinkToFit="1"/>
    </xf>
    <xf numFmtId="177" fontId="68" fillId="0" borderId="46" xfId="0" applyNumberFormat="1" applyFont="1" applyBorder="1" applyAlignment="1">
      <alignment horizontal="right" vertical="center"/>
    </xf>
    <xf numFmtId="177" fontId="68" fillId="0" borderId="45" xfId="0" applyNumberFormat="1" applyFont="1" applyBorder="1" applyAlignment="1">
      <alignment horizontal="right" vertical="center"/>
    </xf>
    <xf numFmtId="0" fontId="65" fillId="0" borderId="0" xfId="0" applyFont="1" applyAlignment="1">
      <alignment horizontal="center" vertical="center"/>
    </xf>
    <xf numFmtId="0" fontId="65" fillId="0" borderId="0" xfId="0" applyFont="1" applyAlignment="1">
      <alignment horizontal="center" vertical="center" wrapText="1"/>
    </xf>
    <xf numFmtId="0" fontId="107" fillId="0" borderId="0" xfId="0" applyFont="1" applyAlignment="1">
      <alignment horizontal="left" vertical="top"/>
    </xf>
    <xf numFmtId="0" fontId="74" fillId="0" borderId="0" xfId="0" applyFont="1">
      <alignment vertical="center"/>
    </xf>
    <xf numFmtId="0" fontId="59" fillId="0" borderId="33" xfId="0" applyFont="1" applyBorder="1">
      <alignment vertical="center"/>
    </xf>
    <xf numFmtId="0" fontId="59" fillId="0" borderId="157" xfId="0" applyFont="1" applyBorder="1" applyAlignment="1">
      <alignment horizontal="center" vertical="center"/>
    </xf>
    <xf numFmtId="0" fontId="62" fillId="2" borderId="40" xfId="0" applyFont="1" applyFill="1" applyBorder="1" applyAlignment="1">
      <alignment horizontal="right" vertical="center"/>
    </xf>
    <xf numFmtId="177" fontId="105" fillId="5" borderId="51" xfId="0" applyNumberFormat="1" applyFont="1" applyFill="1" applyBorder="1" applyAlignment="1">
      <alignment horizontal="right" vertical="center"/>
    </xf>
    <xf numFmtId="177" fontId="105" fillId="81" borderId="51" xfId="0" applyNumberFormat="1" applyFont="1" applyFill="1" applyBorder="1" applyAlignment="1">
      <alignment horizontal="right" vertical="center" shrinkToFit="1"/>
    </xf>
    <xf numFmtId="178" fontId="67" fillId="81" borderId="166" xfId="0" applyNumberFormat="1" applyFont="1" applyFill="1" applyBorder="1" applyAlignment="1">
      <alignment horizontal="right" vertical="center"/>
    </xf>
    <xf numFmtId="177" fontId="59" fillId="5" borderId="51" xfId="0" applyNumberFormat="1" applyFont="1" applyFill="1" applyBorder="1" applyAlignment="1">
      <alignment horizontal="right" vertical="center" shrinkToFit="1"/>
    </xf>
    <xf numFmtId="177" fontId="67" fillId="81" borderId="15" xfId="0" applyNumberFormat="1" applyFont="1" applyFill="1" applyBorder="1" applyAlignment="1">
      <alignment horizontal="right" vertical="center"/>
    </xf>
    <xf numFmtId="177" fontId="67" fillId="5" borderId="15" xfId="0" applyNumberFormat="1" applyFont="1" applyFill="1" applyBorder="1" applyAlignment="1">
      <alignment horizontal="right" vertical="center"/>
    </xf>
    <xf numFmtId="177" fontId="68" fillId="81" borderId="72" xfId="0" applyNumberFormat="1" applyFont="1" applyFill="1" applyBorder="1" applyAlignment="1">
      <alignment horizontal="right" vertical="center" shrinkToFit="1"/>
    </xf>
    <xf numFmtId="177" fontId="59" fillId="81" borderId="70" xfId="0" applyNumberFormat="1" applyFont="1" applyFill="1" applyBorder="1" applyAlignment="1">
      <alignment horizontal="right" vertical="center" shrinkToFit="1"/>
    </xf>
    <xf numFmtId="177" fontId="59" fillId="81" borderId="73" xfId="0" applyNumberFormat="1" applyFont="1" applyFill="1" applyBorder="1" applyAlignment="1">
      <alignment horizontal="right" vertical="center" shrinkToFit="1"/>
    </xf>
    <xf numFmtId="177" fontId="68" fillId="81" borderId="69" xfId="0" applyNumberFormat="1" applyFont="1" applyFill="1" applyBorder="1" applyAlignment="1">
      <alignment horizontal="right" vertical="center" shrinkToFit="1"/>
    </xf>
    <xf numFmtId="0" fontId="25" fillId="0" borderId="0" xfId="0" applyFont="1" applyAlignment="1">
      <alignment horizontal="right" vertical="center" shrinkToFit="1"/>
    </xf>
    <xf numFmtId="178" fontId="68" fillId="0" borderId="45" xfId="0" applyNumberFormat="1" applyFont="1" applyBorder="1" applyAlignment="1">
      <alignment horizontal="right" vertical="center"/>
    </xf>
    <xf numFmtId="178" fontId="68" fillId="0" borderId="147" xfId="0" applyNumberFormat="1" applyFont="1" applyBorder="1" applyAlignment="1">
      <alignment horizontal="right" vertical="center"/>
    </xf>
    <xf numFmtId="178" fontId="68" fillId="0" borderId="16" xfId="0" applyNumberFormat="1" applyFont="1" applyBorder="1" applyAlignment="1">
      <alignment horizontal="right" vertical="center"/>
    </xf>
    <xf numFmtId="0" fontId="117" fillId="0" borderId="0" xfId="0" applyFont="1" applyAlignment="1">
      <alignment vertical="center" wrapText="1"/>
    </xf>
    <xf numFmtId="0" fontId="60" fillId="0" borderId="0" xfId="0" applyFont="1" applyAlignment="1">
      <alignment horizontal="left" vertical="center" shrinkToFit="1"/>
    </xf>
    <xf numFmtId="177" fontId="68" fillId="81" borderId="182" xfId="136" applyNumberFormat="1" applyFont="1" applyFill="1" applyBorder="1" applyAlignment="1">
      <alignment horizontal="right" vertical="center"/>
    </xf>
    <xf numFmtId="0" fontId="118" fillId="0" borderId="0" xfId="0" applyFont="1">
      <alignment vertical="center"/>
    </xf>
    <xf numFmtId="0" fontId="107" fillId="0" borderId="0" xfId="0" applyFont="1" applyAlignment="1">
      <alignment vertical="top"/>
    </xf>
    <xf numFmtId="177" fontId="68" fillId="81" borderId="182" xfId="0" applyNumberFormat="1" applyFont="1" applyFill="1" applyBorder="1" applyAlignment="1">
      <alignment horizontal="right" vertical="center"/>
    </xf>
    <xf numFmtId="178" fontId="68" fillId="81" borderId="182" xfId="0" applyNumberFormat="1" applyFont="1" applyFill="1" applyBorder="1" applyAlignment="1" applyProtection="1">
      <alignment horizontal="right" vertical="center"/>
      <protection locked="0"/>
    </xf>
    <xf numFmtId="0" fontId="25" fillId="0" borderId="0" xfId="0" applyFont="1" applyAlignment="1">
      <alignment vertical="center" wrapText="1"/>
    </xf>
    <xf numFmtId="0" fontId="119" fillId="0" borderId="0" xfId="0" applyFont="1">
      <alignment vertical="center"/>
    </xf>
    <xf numFmtId="178" fontId="0" fillId="0" borderId="0" xfId="0" applyNumberFormat="1" applyAlignment="1">
      <alignment horizontal="right" vertical="center"/>
    </xf>
    <xf numFmtId="0" fontId="0" fillId="0" borderId="0" xfId="0" applyAlignment="1">
      <alignment horizontal="right" vertical="center"/>
    </xf>
    <xf numFmtId="38" fontId="5" fillId="0" borderId="189" xfId="110" applyFont="1" applyFill="1" applyBorder="1" applyAlignment="1">
      <alignment vertical="center" justifyLastLine="1"/>
    </xf>
    <xf numFmtId="177" fontId="68" fillId="81" borderId="187" xfId="0" applyNumberFormat="1" applyFont="1" applyFill="1" applyBorder="1" applyAlignment="1">
      <alignment horizontal="right" vertical="center"/>
    </xf>
    <xf numFmtId="177" fontId="68" fillId="81" borderId="189" xfId="0" applyNumberFormat="1" applyFont="1" applyFill="1" applyBorder="1" applyAlignment="1">
      <alignment horizontal="right" vertical="center"/>
    </xf>
    <xf numFmtId="178" fontId="68" fillId="81" borderId="189" xfId="0" applyNumberFormat="1" applyFont="1" applyFill="1" applyBorder="1" applyAlignment="1">
      <alignment horizontal="right" vertical="center"/>
    </xf>
    <xf numFmtId="178" fontId="68" fillId="81" borderId="188" xfId="0" applyNumberFormat="1" applyFont="1" applyFill="1" applyBorder="1" applyAlignment="1">
      <alignment horizontal="right" vertical="center"/>
    </xf>
    <xf numFmtId="178" fontId="68" fillId="81" borderId="187" xfId="0" applyNumberFormat="1" applyFont="1" applyFill="1" applyBorder="1" applyAlignment="1">
      <alignment horizontal="right" vertical="center"/>
    </xf>
    <xf numFmtId="178" fontId="68" fillId="81" borderId="187" xfId="0" applyNumberFormat="1" applyFont="1" applyFill="1" applyBorder="1" applyAlignment="1" applyProtection="1">
      <alignment horizontal="right" vertical="center"/>
      <protection locked="0"/>
    </xf>
    <xf numFmtId="177" fontId="68" fillId="81" borderId="187" xfId="0" applyNumberFormat="1" applyFont="1" applyFill="1" applyBorder="1" applyAlignment="1" applyProtection="1">
      <alignment horizontal="right" vertical="center"/>
      <protection locked="0"/>
    </xf>
    <xf numFmtId="177" fontId="68" fillId="81" borderId="189" xfId="0" applyNumberFormat="1" applyFont="1" applyFill="1" applyBorder="1" applyAlignment="1" applyProtection="1">
      <alignment horizontal="right" vertical="center"/>
      <protection locked="0"/>
    </xf>
    <xf numFmtId="177" fontId="68" fillId="81" borderId="188" xfId="0" applyNumberFormat="1" applyFont="1" applyFill="1" applyBorder="1" applyAlignment="1">
      <alignment horizontal="right" vertical="center"/>
    </xf>
    <xf numFmtId="178" fontId="68" fillId="81" borderId="188" xfId="0" applyNumberFormat="1" applyFont="1" applyFill="1" applyBorder="1" applyAlignment="1" applyProtection="1">
      <alignment horizontal="right" vertical="center"/>
      <protection locked="0"/>
    </xf>
    <xf numFmtId="177" fontId="68" fillId="81" borderId="188" xfId="0" applyNumberFormat="1" applyFont="1" applyFill="1" applyBorder="1" applyAlignment="1" applyProtection="1">
      <alignment horizontal="right" vertical="center"/>
      <protection locked="0"/>
    </xf>
    <xf numFmtId="38" fontId="68" fillId="81" borderId="187" xfId="0" applyNumberFormat="1" applyFont="1" applyFill="1" applyBorder="1" applyAlignment="1" applyProtection="1">
      <alignment horizontal="right" vertical="center"/>
      <protection locked="0"/>
    </xf>
    <xf numFmtId="178" fontId="68" fillId="81" borderId="189" xfId="0" applyNumberFormat="1" applyFont="1" applyFill="1" applyBorder="1" applyAlignment="1" applyProtection="1">
      <alignment horizontal="right" vertical="center"/>
      <protection locked="0"/>
    </xf>
    <xf numFmtId="180" fontId="68" fillId="81" borderId="188" xfId="0" applyNumberFormat="1" applyFont="1" applyFill="1" applyBorder="1" applyAlignment="1" applyProtection="1">
      <alignment horizontal="right" vertical="center"/>
      <protection locked="0"/>
    </xf>
    <xf numFmtId="190" fontId="110" fillId="81" borderId="0" xfId="0" applyNumberFormat="1" applyFont="1" applyFill="1">
      <alignment vertical="center"/>
    </xf>
    <xf numFmtId="178" fontId="110" fillId="81" borderId="187" xfId="0" applyNumberFormat="1" applyFont="1" applyFill="1" applyBorder="1" applyAlignment="1" applyProtection="1">
      <alignment horizontal="right" vertical="center"/>
      <protection locked="0"/>
    </xf>
    <xf numFmtId="178" fontId="110" fillId="81" borderId="189" xfId="0" applyNumberFormat="1" applyFont="1" applyFill="1" applyBorder="1" applyAlignment="1" applyProtection="1">
      <alignment horizontal="right" vertical="center"/>
      <protection locked="0"/>
    </xf>
    <xf numFmtId="0" fontId="68" fillId="81" borderId="187" xfId="0" applyFont="1" applyFill="1" applyBorder="1" applyAlignment="1" applyProtection="1">
      <alignment horizontal="right" vertical="center"/>
      <protection locked="0"/>
    </xf>
    <xf numFmtId="180" fontId="68" fillId="81" borderId="187" xfId="0" applyNumberFormat="1" applyFont="1" applyFill="1" applyBorder="1" applyAlignment="1" applyProtection="1">
      <alignment horizontal="right" vertical="center"/>
      <protection locked="0"/>
    </xf>
    <xf numFmtId="0" fontId="120" fillId="81" borderId="32" xfId="0" applyFont="1" applyFill="1" applyBorder="1" applyAlignment="1">
      <alignment horizontal="center" vertical="center"/>
    </xf>
    <xf numFmtId="178" fontId="5" fillId="5" borderId="51" xfId="0" applyNumberFormat="1" applyFont="1" applyFill="1" applyBorder="1" applyAlignment="1" applyProtection="1">
      <alignment horizontal="right" vertical="center"/>
      <protection locked="0"/>
    </xf>
    <xf numFmtId="178" fontId="5" fillId="5" borderId="187" xfId="0" applyNumberFormat="1" applyFont="1" applyFill="1" applyBorder="1" applyAlignment="1" applyProtection="1">
      <alignment horizontal="right" vertical="center"/>
      <protection locked="0"/>
    </xf>
    <xf numFmtId="178" fontId="5" fillId="5" borderId="188" xfId="0" applyNumberFormat="1" applyFont="1" applyFill="1" applyBorder="1" applyAlignment="1" applyProtection="1">
      <alignment horizontal="right" vertical="center"/>
      <protection locked="0"/>
    </xf>
    <xf numFmtId="178" fontId="5" fillId="5" borderId="58" xfId="0" applyNumberFormat="1" applyFont="1" applyFill="1" applyBorder="1" applyAlignment="1" applyProtection="1">
      <alignment horizontal="right" vertical="center"/>
      <protection locked="0"/>
    </xf>
    <xf numFmtId="178" fontId="5" fillId="5" borderId="189" xfId="0" applyNumberFormat="1" applyFont="1" applyFill="1" applyBorder="1" applyAlignment="1" applyProtection="1">
      <alignment horizontal="right" vertical="center"/>
      <protection locked="0"/>
    </xf>
    <xf numFmtId="177" fontId="5" fillId="5" borderId="51" xfId="0" applyNumberFormat="1" applyFont="1" applyFill="1" applyBorder="1" applyAlignment="1" applyProtection="1">
      <alignment horizontal="right" vertical="center"/>
      <protection locked="0"/>
    </xf>
    <xf numFmtId="177" fontId="5" fillId="5" borderId="187" xfId="0" applyNumberFormat="1" applyFont="1" applyFill="1" applyBorder="1" applyAlignment="1" applyProtection="1">
      <alignment horizontal="right" vertical="center"/>
      <protection locked="0"/>
    </xf>
    <xf numFmtId="177" fontId="5" fillId="5" borderId="47" xfId="0" applyNumberFormat="1" applyFont="1" applyFill="1" applyBorder="1" applyAlignment="1" applyProtection="1">
      <alignment horizontal="right" vertical="center"/>
      <protection locked="0"/>
    </xf>
    <xf numFmtId="177" fontId="5" fillId="5" borderId="58" xfId="0" applyNumberFormat="1" applyFont="1" applyFill="1" applyBorder="1" applyAlignment="1" applyProtection="1">
      <alignment horizontal="right" vertical="center"/>
      <protection locked="0"/>
    </xf>
    <xf numFmtId="178" fontId="5" fillId="5" borderId="189" xfId="0" applyNumberFormat="1" applyFont="1" applyFill="1" applyBorder="1" applyProtection="1">
      <alignment vertical="center"/>
      <protection locked="0"/>
    </xf>
    <xf numFmtId="177" fontId="5" fillId="5" borderId="47" xfId="0" applyNumberFormat="1" applyFont="1" applyFill="1" applyBorder="1" applyAlignment="1">
      <alignment horizontal="right" vertical="center"/>
    </xf>
    <xf numFmtId="178" fontId="5" fillId="5" borderId="187" xfId="0" applyNumberFormat="1" applyFont="1" applyFill="1" applyBorder="1" applyAlignment="1">
      <alignment horizontal="right" vertical="center"/>
    </xf>
    <xf numFmtId="177" fontId="5" fillId="5" borderId="187" xfId="0" applyNumberFormat="1" applyFont="1" applyFill="1" applyBorder="1" applyAlignment="1">
      <alignment horizontal="right" vertical="center"/>
    </xf>
    <xf numFmtId="178" fontId="5" fillId="5" borderId="189" xfId="0" applyNumberFormat="1" applyFont="1" applyFill="1" applyBorder="1" applyAlignment="1">
      <alignment horizontal="right" vertical="center"/>
    </xf>
    <xf numFmtId="177" fontId="5" fillId="5" borderId="188" xfId="0" applyNumberFormat="1" applyFont="1" applyFill="1" applyBorder="1" applyAlignment="1">
      <alignment horizontal="right" vertical="center"/>
    </xf>
    <xf numFmtId="178" fontId="5" fillId="5" borderId="188" xfId="0" applyNumberFormat="1" applyFont="1" applyFill="1" applyBorder="1" applyAlignment="1">
      <alignment horizontal="right" vertical="center"/>
    </xf>
    <xf numFmtId="177" fontId="5" fillId="5" borderId="58" xfId="0" applyNumberFormat="1" applyFont="1" applyFill="1" applyBorder="1" applyAlignment="1">
      <alignment horizontal="right" vertical="center"/>
    </xf>
    <xf numFmtId="178" fontId="5" fillId="81" borderId="189" xfId="0" applyNumberFormat="1" applyFont="1" applyFill="1" applyBorder="1">
      <alignment vertical="center"/>
    </xf>
    <xf numFmtId="0" fontId="120" fillId="81" borderId="15" xfId="0" applyFont="1" applyFill="1" applyBorder="1" applyAlignment="1">
      <alignment horizontal="center" vertical="center"/>
    </xf>
    <xf numFmtId="177" fontId="5" fillId="5" borderId="187" xfId="0" applyNumberFormat="1" applyFont="1" applyFill="1" applyBorder="1" applyAlignment="1">
      <alignment horizontal="right" vertical="center" shrinkToFit="1"/>
    </xf>
    <xf numFmtId="178" fontId="5" fillId="5" borderId="189" xfId="0" applyNumberFormat="1" applyFont="1" applyFill="1" applyBorder="1" applyAlignment="1">
      <alignment horizontal="right" vertical="center" shrinkToFit="1"/>
    </xf>
    <xf numFmtId="177" fontId="5" fillId="5" borderId="47" xfId="0" applyNumberFormat="1" applyFont="1" applyFill="1" applyBorder="1" applyAlignment="1">
      <alignment horizontal="right" vertical="center" shrinkToFit="1"/>
    </xf>
    <xf numFmtId="178" fontId="5" fillId="5" borderId="187" xfId="0" applyNumberFormat="1" applyFont="1" applyFill="1" applyBorder="1" applyAlignment="1">
      <alignment horizontal="right" vertical="center" shrinkToFit="1"/>
    </xf>
    <xf numFmtId="177" fontId="5" fillId="5" borderId="51" xfId="0" applyNumberFormat="1" applyFont="1" applyFill="1" applyBorder="1" applyAlignment="1">
      <alignment horizontal="right" vertical="center" shrinkToFit="1"/>
    </xf>
    <xf numFmtId="178" fontId="5" fillId="5" borderId="190" xfId="0" applyNumberFormat="1" applyFont="1" applyFill="1" applyBorder="1" applyAlignment="1">
      <alignment horizontal="right" vertical="center"/>
    </xf>
    <xf numFmtId="177" fontId="5" fillId="81" borderId="187" xfId="0" applyNumberFormat="1" applyFont="1" applyFill="1" applyBorder="1" applyAlignment="1">
      <alignment horizontal="right" vertical="center"/>
    </xf>
    <xf numFmtId="177" fontId="5" fillId="81" borderId="189" xfId="0" applyNumberFormat="1" applyFont="1" applyFill="1" applyBorder="1" applyAlignment="1">
      <alignment horizontal="right" vertical="center"/>
    </xf>
    <xf numFmtId="177" fontId="5" fillId="5" borderId="189" xfId="0" applyNumberFormat="1" applyFont="1" applyFill="1" applyBorder="1" applyAlignment="1">
      <alignment horizontal="center" vertical="center"/>
    </xf>
    <xf numFmtId="192" fontId="5" fillId="5" borderId="187" xfId="0" applyNumberFormat="1" applyFont="1" applyFill="1" applyBorder="1" applyAlignment="1">
      <alignment horizontal="right" vertical="center"/>
    </xf>
    <xf numFmtId="178" fontId="5" fillId="5" borderId="47" xfId="0" applyNumberFormat="1" applyFont="1" applyFill="1" applyBorder="1" applyAlignment="1">
      <alignment horizontal="right" vertical="center"/>
    </xf>
    <xf numFmtId="0" fontId="5" fillId="5" borderId="187" xfId="0" applyFont="1" applyFill="1" applyBorder="1" applyAlignment="1">
      <alignment horizontal="right" vertical="center"/>
    </xf>
    <xf numFmtId="177" fontId="5" fillId="5" borderId="189" xfId="0" applyNumberFormat="1" applyFont="1" applyFill="1" applyBorder="1" applyAlignment="1">
      <alignment horizontal="right" vertical="center"/>
    </xf>
    <xf numFmtId="177" fontId="5" fillId="5" borderId="51" xfId="0" applyNumberFormat="1" applyFont="1" applyFill="1" applyBorder="1" applyAlignment="1">
      <alignment horizontal="right" vertical="center"/>
    </xf>
    <xf numFmtId="177" fontId="5" fillId="5" borderId="53" xfId="0" applyNumberFormat="1" applyFont="1" applyFill="1" applyBorder="1" applyAlignment="1">
      <alignment horizontal="right" vertical="center"/>
    </xf>
    <xf numFmtId="191" fontId="5" fillId="5" borderId="187" xfId="0" applyNumberFormat="1" applyFont="1" applyFill="1" applyBorder="1" applyAlignment="1">
      <alignment horizontal="right" vertical="center"/>
    </xf>
    <xf numFmtId="0" fontId="5" fillId="5" borderId="47" xfId="0" applyFont="1" applyFill="1" applyBorder="1" applyAlignment="1">
      <alignment horizontal="right" vertical="center" justifyLastLine="1"/>
    </xf>
    <xf numFmtId="38" fontId="5" fillId="5" borderId="53" xfId="110" applyFont="1" applyFill="1" applyBorder="1" applyAlignment="1">
      <alignment horizontal="right" vertical="center" justifyLastLine="1"/>
    </xf>
    <xf numFmtId="177" fontId="5" fillId="81" borderId="188" xfId="0" applyNumberFormat="1" applyFont="1" applyFill="1" applyBorder="1" applyAlignment="1">
      <alignment horizontal="right" vertical="center"/>
    </xf>
    <xf numFmtId="177" fontId="68" fillId="5" borderId="188" xfId="0" applyNumberFormat="1" applyFont="1" applyFill="1" applyBorder="1" applyAlignment="1">
      <alignment horizontal="right" vertical="center"/>
    </xf>
    <xf numFmtId="184" fontId="68" fillId="81" borderId="188" xfId="0" applyNumberFormat="1" applyFont="1" applyFill="1" applyBorder="1" applyAlignment="1">
      <alignment horizontal="right" vertical="center"/>
    </xf>
    <xf numFmtId="177" fontId="68" fillId="5" borderId="187" xfId="0" applyNumberFormat="1" applyFont="1" applyFill="1" applyBorder="1" applyAlignment="1">
      <alignment horizontal="right" vertical="center"/>
    </xf>
    <xf numFmtId="177" fontId="68" fillId="5" borderId="189" xfId="0" applyNumberFormat="1" applyFont="1" applyFill="1" applyBorder="1" applyAlignment="1">
      <alignment horizontal="right" vertical="center"/>
    </xf>
    <xf numFmtId="178" fontId="68" fillId="5" borderId="189" xfId="0" applyNumberFormat="1" applyFont="1" applyFill="1" applyBorder="1" applyAlignment="1">
      <alignment horizontal="right" vertical="center"/>
    </xf>
    <xf numFmtId="177" fontId="5" fillId="81" borderId="47" xfId="0" applyNumberFormat="1" applyFont="1" applyFill="1" applyBorder="1" applyAlignment="1">
      <alignment horizontal="right" vertical="center"/>
    </xf>
    <xf numFmtId="177" fontId="66" fillId="5" borderId="47" xfId="0" applyNumberFormat="1" applyFont="1" applyFill="1" applyBorder="1" applyAlignment="1">
      <alignment horizontal="right" vertical="center"/>
    </xf>
    <xf numFmtId="178" fontId="66" fillId="5" borderId="187" xfId="0" applyNumberFormat="1" applyFont="1" applyFill="1" applyBorder="1" applyAlignment="1">
      <alignment horizontal="right" vertical="center"/>
    </xf>
    <xf numFmtId="177" fontId="66" fillId="5" borderId="51" xfId="0" applyNumberFormat="1" applyFont="1" applyFill="1" applyBorder="1" applyAlignment="1">
      <alignment horizontal="right" vertical="center"/>
    </xf>
    <xf numFmtId="178" fontId="66" fillId="5" borderId="188" xfId="0" applyNumberFormat="1" applyFont="1" applyFill="1" applyBorder="1" applyAlignment="1">
      <alignment horizontal="right" vertical="center"/>
    </xf>
    <xf numFmtId="178" fontId="66" fillId="5" borderId="189" xfId="0" applyNumberFormat="1" applyFont="1" applyFill="1" applyBorder="1" applyAlignment="1">
      <alignment horizontal="right" vertical="center"/>
    </xf>
    <xf numFmtId="177" fontId="68" fillId="5" borderId="187" xfId="0" applyNumberFormat="1" applyFont="1" applyFill="1" applyBorder="1" applyAlignment="1" applyProtection="1">
      <alignment horizontal="right" vertical="center"/>
      <protection locked="0"/>
    </xf>
    <xf numFmtId="177" fontId="68" fillId="5" borderId="188" xfId="136" applyNumberFormat="1" applyFont="1" applyFill="1" applyBorder="1" applyAlignment="1">
      <alignment horizontal="right" vertical="center"/>
    </xf>
    <xf numFmtId="177" fontId="68" fillId="5" borderId="189" xfId="136" applyNumberFormat="1" applyFont="1" applyFill="1" applyBorder="1" applyAlignment="1">
      <alignment horizontal="right" vertical="center"/>
    </xf>
    <xf numFmtId="178" fontId="68" fillId="81" borderId="187" xfId="136" applyNumberFormat="1" applyFont="1" applyFill="1" applyBorder="1" applyAlignment="1">
      <alignment horizontal="right" vertical="center"/>
    </xf>
    <xf numFmtId="177" fontId="68" fillId="81" borderId="187" xfId="136" applyNumberFormat="1" applyFont="1" applyFill="1" applyBorder="1" applyAlignment="1">
      <alignment horizontal="right" vertical="center"/>
    </xf>
    <xf numFmtId="177" fontId="68" fillId="81" borderId="189" xfId="136" applyNumberFormat="1" applyFont="1" applyFill="1" applyBorder="1" applyAlignment="1">
      <alignment horizontal="right" vertical="center"/>
    </xf>
    <xf numFmtId="177" fontId="59" fillId="5" borderId="187" xfId="0" applyNumberFormat="1" applyFont="1" applyFill="1" applyBorder="1" applyAlignment="1">
      <alignment horizontal="right" vertical="center"/>
    </xf>
    <xf numFmtId="177" fontId="59" fillId="5" borderId="188" xfId="0" applyNumberFormat="1" applyFont="1" applyFill="1" applyBorder="1" applyAlignment="1">
      <alignment horizontal="right" vertical="center"/>
    </xf>
    <xf numFmtId="178" fontId="59" fillId="5" borderId="189" xfId="0" applyNumberFormat="1" applyFont="1" applyFill="1" applyBorder="1" applyAlignment="1">
      <alignment horizontal="right" vertical="center"/>
    </xf>
    <xf numFmtId="38" fontId="68" fillId="0" borderId="187" xfId="110" applyFont="1" applyFill="1" applyBorder="1" applyAlignment="1" applyProtection="1">
      <alignment horizontal="right" vertical="center"/>
      <protection locked="0"/>
    </xf>
    <xf numFmtId="178" fontId="5" fillId="81" borderId="189" xfId="0" applyNumberFormat="1" applyFont="1" applyFill="1" applyBorder="1" applyAlignment="1" applyProtection="1">
      <alignment horizontal="right" vertical="center"/>
      <protection locked="0"/>
    </xf>
    <xf numFmtId="177" fontId="5" fillId="81" borderId="189" xfId="0" applyNumberFormat="1" applyFont="1" applyFill="1" applyBorder="1" applyAlignment="1">
      <alignment horizontal="center" vertical="center"/>
    </xf>
    <xf numFmtId="192" fontId="5" fillId="81" borderId="187" xfId="0" applyNumberFormat="1" applyFont="1" applyFill="1" applyBorder="1" applyAlignment="1">
      <alignment horizontal="right" vertical="center"/>
    </xf>
    <xf numFmtId="184" fontId="68" fillId="81" borderId="187" xfId="0" applyNumberFormat="1" applyFont="1" applyFill="1" applyBorder="1" applyAlignment="1">
      <alignment horizontal="right" vertical="center"/>
    </xf>
    <xf numFmtId="178" fontId="5" fillId="81" borderId="187" xfId="0" applyNumberFormat="1" applyFont="1" applyFill="1" applyBorder="1" applyAlignment="1">
      <alignment horizontal="right" vertical="center"/>
    </xf>
    <xf numFmtId="177" fontId="68" fillId="81" borderId="188" xfId="136" applyNumberFormat="1" applyFont="1" applyFill="1" applyBorder="1" applyAlignment="1">
      <alignment horizontal="right" vertical="center"/>
    </xf>
    <xf numFmtId="0" fontId="108" fillId="0" borderId="90" xfId="0" applyFont="1" applyBorder="1" applyAlignment="1">
      <alignment vertical="top" wrapText="1"/>
    </xf>
    <xf numFmtId="38" fontId="68" fillId="81" borderId="53" xfId="110" applyFont="1" applyFill="1" applyBorder="1" applyAlignment="1">
      <alignment horizontal="right" vertical="center" justifyLastLine="1"/>
    </xf>
    <xf numFmtId="0" fontId="108" fillId="2" borderId="0" xfId="0" applyFont="1" applyFill="1">
      <alignment vertical="center"/>
    </xf>
    <xf numFmtId="0" fontId="108" fillId="0" borderId="0" xfId="0" applyFont="1">
      <alignment vertical="center"/>
    </xf>
    <xf numFmtId="0" fontId="122" fillId="2" borderId="0" xfId="0" applyFont="1" applyFill="1" applyAlignment="1">
      <alignment horizontal="center" vertical="center"/>
    </xf>
    <xf numFmtId="0" fontId="108" fillId="2" borderId="0" xfId="0" applyFont="1" applyFill="1" applyAlignment="1">
      <alignment horizontal="center" vertical="center"/>
    </xf>
    <xf numFmtId="0" fontId="108" fillId="2" borderId="0" xfId="0" applyFont="1" applyFill="1" applyAlignment="1">
      <alignment horizontal="left" vertical="center"/>
    </xf>
    <xf numFmtId="0" fontId="108" fillId="5" borderId="30" xfId="0" applyFont="1" applyFill="1" applyBorder="1" applyAlignment="1">
      <alignment horizontal="center" vertical="center"/>
    </xf>
    <xf numFmtId="0" fontId="108" fillId="5" borderId="88" xfId="0" applyFont="1" applyFill="1" applyBorder="1" applyAlignment="1">
      <alignment horizontal="center" vertical="center"/>
    </xf>
    <xf numFmtId="0" fontId="108" fillId="5" borderId="89" xfId="0" applyFont="1" applyFill="1" applyBorder="1" applyAlignment="1">
      <alignment horizontal="center" vertical="center"/>
    </xf>
    <xf numFmtId="0" fontId="108" fillId="0" borderId="24" xfId="0" applyFont="1" applyBorder="1">
      <alignment vertical="center"/>
    </xf>
    <xf numFmtId="0" fontId="108" fillId="0" borderId="15" xfId="0" applyFont="1" applyBorder="1">
      <alignment vertical="center"/>
    </xf>
    <xf numFmtId="0" fontId="108" fillId="0" borderId="15" xfId="0" applyFont="1" applyBorder="1" applyAlignment="1">
      <alignment vertical="center" wrapText="1"/>
    </xf>
    <xf numFmtId="0" fontId="108" fillId="0" borderId="91" xfId="0" applyFont="1" applyBorder="1">
      <alignment vertical="center"/>
    </xf>
    <xf numFmtId="0" fontId="108" fillId="0" borderId="92" xfId="0" applyFont="1" applyBorder="1" applyAlignment="1">
      <alignment vertical="top" wrapText="1"/>
    </xf>
    <xf numFmtId="0" fontId="108" fillId="0" borderId="164" xfId="0" applyFont="1" applyBorder="1">
      <alignment vertical="center"/>
    </xf>
    <xf numFmtId="0" fontId="108" fillId="0" borderId="102" xfId="0" applyFont="1" applyBorder="1" applyAlignment="1">
      <alignment vertical="top" wrapText="1"/>
    </xf>
    <xf numFmtId="0" fontId="108" fillId="2" borderId="31" xfId="0" applyFont="1" applyFill="1" applyBorder="1" applyAlignment="1">
      <alignment vertical="center" wrapText="1"/>
    </xf>
    <xf numFmtId="0" fontId="108" fillId="0" borderId="24" xfId="0" applyFont="1" applyBorder="1" applyAlignment="1">
      <alignment vertical="center" wrapText="1"/>
    </xf>
    <xf numFmtId="0" fontId="108" fillId="2" borderId="24" xfId="0" applyFont="1" applyFill="1" applyBorder="1">
      <alignment vertical="center"/>
    </xf>
    <xf numFmtId="0" fontId="108" fillId="2" borderId="90" xfId="0" applyFont="1" applyFill="1" applyBorder="1" applyAlignment="1">
      <alignment vertical="top" wrapText="1"/>
    </xf>
    <xf numFmtId="0" fontId="108" fillId="2" borderId="94" xfId="0" applyFont="1" applyFill="1" applyBorder="1" applyAlignment="1">
      <alignment vertical="center" wrapText="1"/>
    </xf>
    <xf numFmtId="0" fontId="108" fillId="2" borderId="95" xfId="0" applyFont="1" applyFill="1" applyBorder="1" applyAlignment="1">
      <alignment vertical="top" wrapText="1"/>
    </xf>
    <xf numFmtId="0" fontId="108" fillId="2" borderId="97" xfId="0" applyFont="1" applyFill="1" applyBorder="1" applyAlignment="1">
      <alignment horizontal="left" vertical="center"/>
    </xf>
    <xf numFmtId="0" fontId="108" fillId="2" borderId="95" xfId="0" applyFont="1" applyFill="1" applyBorder="1" applyAlignment="1">
      <alignment horizontal="left" vertical="top" wrapText="1"/>
    </xf>
    <xf numFmtId="0" fontId="108" fillId="80" borderId="92" xfId="0" applyFont="1" applyFill="1" applyBorder="1" applyAlignment="1">
      <alignment vertical="top" wrapText="1"/>
    </xf>
    <xf numFmtId="0" fontId="108" fillId="2" borderId="94" xfId="0" applyFont="1" applyFill="1" applyBorder="1" applyAlignment="1">
      <alignment horizontal="left" vertical="center" wrapText="1"/>
    </xf>
    <xf numFmtId="0" fontId="108" fillId="2" borderId="98" xfId="0" applyFont="1" applyFill="1" applyBorder="1" applyAlignment="1">
      <alignment horizontal="left" vertical="center" wrapText="1"/>
    </xf>
    <xf numFmtId="0" fontId="108" fillId="2" borderId="102" xfId="0" applyFont="1" applyFill="1" applyBorder="1" applyAlignment="1">
      <alignment vertical="top" wrapText="1"/>
    </xf>
    <xf numFmtId="0" fontId="108" fillId="0" borderId="93" xfId="0" applyFont="1" applyBorder="1" applyAlignment="1">
      <alignment vertical="top" wrapText="1"/>
    </xf>
    <xf numFmtId="0" fontId="108" fillId="0" borderId="99" xfId="0" applyFont="1" applyBorder="1">
      <alignment vertical="center"/>
    </xf>
    <xf numFmtId="0" fontId="108" fillId="0" borderId="100" xfId="0" applyFont="1" applyBorder="1" applyAlignment="1">
      <alignment vertical="top" wrapText="1"/>
    </xf>
    <xf numFmtId="0" fontId="108" fillId="0" borderId="92" xfId="0" applyFont="1" applyBorder="1" applyAlignment="1">
      <alignment vertical="top"/>
    </xf>
    <xf numFmtId="0" fontId="108" fillId="80" borderId="92" xfId="0" applyFont="1" applyFill="1" applyBorder="1" applyAlignment="1">
      <alignment vertical="top"/>
    </xf>
    <xf numFmtId="0" fontId="108" fillId="0" borderId="101" xfId="0" applyFont="1" applyBorder="1">
      <alignment vertical="center"/>
    </xf>
    <xf numFmtId="0" fontId="108" fillId="0" borderId="98" xfId="0" applyFont="1" applyBorder="1">
      <alignment vertical="center"/>
    </xf>
    <xf numFmtId="0" fontId="108" fillId="2" borderId="103" xfId="0" applyFont="1" applyFill="1" applyBorder="1">
      <alignment vertical="center"/>
    </xf>
    <xf numFmtId="0" fontId="108" fillId="0" borderId="0" xfId="0" applyFont="1" applyAlignment="1">
      <alignment horizontal="right" vertical="center"/>
    </xf>
    <xf numFmtId="0" fontId="108" fillId="2" borderId="91" xfId="0" applyFont="1" applyFill="1" applyBorder="1">
      <alignment vertical="center"/>
    </xf>
    <xf numFmtId="0" fontId="108" fillId="2" borderId="98" xfId="0" applyFont="1" applyFill="1" applyBorder="1">
      <alignment vertical="center"/>
    </xf>
    <xf numFmtId="0" fontId="0" fillId="0" borderId="102" xfId="0" applyBorder="1" applyAlignment="1">
      <alignment vertical="top" wrapText="1"/>
    </xf>
    <xf numFmtId="0" fontId="108" fillId="2" borderId="104" xfId="0" applyFont="1" applyFill="1" applyBorder="1" applyAlignment="1">
      <alignment vertical="center" wrapText="1"/>
    </xf>
    <xf numFmtId="0" fontId="108" fillId="2" borderId="145" xfId="0" applyFont="1" applyFill="1" applyBorder="1">
      <alignment vertical="center"/>
    </xf>
    <xf numFmtId="0" fontId="108" fillId="2" borderId="146" xfId="0" applyFont="1" applyFill="1" applyBorder="1" applyAlignment="1">
      <alignment vertical="top" wrapText="1"/>
    </xf>
    <xf numFmtId="0" fontId="108" fillId="2" borderId="105" xfId="0" applyFont="1" applyFill="1" applyBorder="1">
      <alignment vertical="center"/>
    </xf>
    <xf numFmtId="0" fontId="108" fillId="80" borderId="96" xfId="0" applyFont="1" applyFill="1" applyBorder="1" applyAlignment="1">
      <alignment vertical="top" wrapText="1"/>
    </xf>
    <xf numFmtId="0" fontId="108" fillId="2" borderId="15" xfId="0" applyFont="1" applyFill="1" applyBorder="1">
      <alignment vertical="center"/>
    </xf>
    <xf numFmtId="0" fontId="108" fillId="0" borderId="97" xfId="0" applyFont="1" applyBorder="1" applyAlignment="1">
      <alignment horizontal="left" vertical="center"/>
    </xf>
    <xf numFmtId="0" fontId="108" fillId="0" borderId="97" xfId="0" applyFont="1" applyBorder="1" applyAlignment="1">
      <alignment horizontal="left" vertical="center" wrapText="1"/>
    </xf>
    <xf numFmtId="0" fontId="108" fillId="0" borderId="95" xfId="0" applyFont="1" applyBorder="1" applyAlignment="1">
      <alignment vertical="top" wrapText="1"/>
    </xf>
    <xf numFmtId="0" fontId="108" fillId="2" borderId="103" xfId="0" applyFont="1" applyFill="1" applyBorder="1" applyAlignment="1">
      <alignment vertical="center" wrapText="1"/>
    </xf>
    <xf numFmtId="0" fontId="108" fillId="2" borderId="100" xfId="0" applyFont="1" applyFill="1" applyBorder="1" applyAlignment="1">
      <alignment vertical="top"/>
    </xf>
    <xf numFmtId="0" fontId="108" fillId="2" borderId="106" xfId="0" applyFont="1" applyFill="1" applyBorder="1" applyAlignment="1">
      <alignment vertical="center" wrapText="1"/>
    </xf>
    <xf numFmtId="0" fontId="125" fillId="0" borderId="0" xfId="0" applyFont="1">
      <alignment vertical="center"/>
    </xf>
    <xf numFmtId="0" fontId="58" fillId="81" borderId="0" xfId="0" applyFont="1" applyFill="1">
      <alignment vertical="center"/>
    </xf>
    <xf numFmtId="0" fontId="25" fillId="81" borderId="0" xfId="0" applyFont="1" applyFill="1">
      <alignment vertical="center"/>
    </xf>
    <xf numFmtId="178" fontId="25" fillId="81" borderId="0" xfId="0" applyNumberFormat="1" applyFont="1" applyFill="1">
      <alignment vertical="center"/>
    </xf>
    <xf numFmtId="178" fontId="25" fillId="81" borderId="0" xfId="0" applyNumberFormat="1" applyFont="1" applyFill="1" applyAlignment="1">
      <alignment horizontal="right" vertical="center"/>
    </xf>
    <xf numFmtId="0" fontId="25" fillId="81" borderId="0" xfId="0" applyFont="1" applyFill="1" applyAlignment="1">
      <alignment horizontal="right" vertical="center"/>
    </xf>
    <xf numFmtId="178" fontId="25" fillId="81" borderId="0" xfId="136" applyNumberFormat="1" applyFont="1" applyFill="1" applyAlignment="1">
      <alignment horizontal="right" vertical="center"/>
    </xf>
    <xf numFmtId="0" fontId="115" fillId="81" borderId="0" xfId="0" applyFont="1" applyFill="1">
      <alignment vertical="center"/>
    </xf>
    <xf numFmtId="178" fontId="67" fillId="81" borderId="51" xfId="0" applyNumberFormat="1" applyFont="1" applyFill="1" applyBorder="1" applyAlignment="1">
      <alignment horizontal="right" vertical="center"/>
    </xf>
    <xf numFmtId="178" fontId="67" fillId="81" borderId="58" xfId="0" applyNumberFormat="1" applyFont="1" applyFill="1" applyBorder="1" applyAlignment="1" applyProtection="1">
      <alignment horizontal="right" vertical="center"/>
      <protection locked="0"/>
    </xf>
    <xf numFmtId="177" fontId="25" fillId="81" borderId="0" xfId="0" applyNumberFormat="1" applyFont="1" applyFill="1">
      <alignment vertical="center"/>
    </xf>
    <xf numFmtId="178" fontId="67" fillId="81" borderId="51" xfId="0" applyNumberFormat="1" applyFont="1" applyFill="1" applyBorder="1" applyAlignment="1" applyProtection="1">
      <alignment horizontal="right" vertical="center"/>
      <protection locked="0"/>
    </xf>
    <xf numFmtId="177" fontId="67" fillId="81" borderId="166" xfId="0" applyNumberFormat="1" applyFont="1" applyFill="1" applyBorder="1" applyAlignment="1" applyProtection="1">
      <alignment horizontal="right" vertical="center"/>
      <protection locked="0"/>
    </xf>
    <xf numFmtId="177" fontId="67" fillId="81" borderId="51" xfId="0" applyNumberFormat="1" applyFont="1" applyFill="1" applyBorder="1" applyAlignment="1" applyProtection="1">
      <alignment horizontal="right" vertical="center"/>
      <protection locked="0"/>
    </xf>
    <xf numFmtId="177" fontId="67" fillId="81" borderId="58" xfId="0" applyNumberFormat="1" applyFont="1" applyFill="1" applyBorder="1" applyProtection="1">
      <alignment vertical="center"/>
      <protection locked="0"/>
    </xf>
    <xf numFmtId="177" fontId="67" fillId="81" borderId="165" xfId="0" applyNumberFormat="1" applyFont="1" applyFill="1" applyBorder="1" applyAlignment="1">
      <alignment horizontal="right" vertical="center" shrinkToFit="1"/>
    </xf>
    <xf numFmtId="178" fontId="67" fillId="81" borderId="167" xfId="0" applyNumberFormat="1" applyFont="1" applyFill="1" applyBorder="1" applyAlignment="1">
      <alignment horizontal="right" vertical="center" shrinkToFit="1"/>
    </xf>
    <xf numFmtId="177" fontId="67" fillId="81" borderId="47" xfId="0" applyNumberFormat="1" applyFont="1" applyFill="1" applyBorder="1" applyAlignment="1">
      <alignment horizontal="right" vertical="center" shrinkToFit="1"/>
    </xf>
    <xf numFmtId="178" fontId="67" fillId="81" borderId="165" xfId="0" applyNumberFormat="1" applyFont="1" applyFill="1" applyBorder="1" applyAlignment="1">
      <alignment horizontal="right" vertical="center" shrinkToFit="1"/>
    </xf>
    <xf numFmtId="177" fontId="67" fillId="81" borderId="51" xfId="0" applyNumberFormat="1" applyFont="1" applyFill="1" applyBorder="1" applyAlignment="1">
      <alignment horizontal="right" vertical="center" shrinkToFit="1"/>
    </xf>
    <xf numFmtId="178" fontId="67" fillId="81" borderId="168" xfId="0" applyNumberFormat="1" applyFont="1" applyFill="1" applyBorder="1" applyAlignment="1">
      <alignment horizontal="right" vertical="center"/>
    </xf>
    <xf numFmtId="177" fontId="67" fillId="81" borderId="53" xfId="0" applyNumberFormat="1" applyFont="1" applyFill="1" applyBorder="1">
      <alignment vertical="center"/>
    </xf>
    <xf numFmtId="179" fontId="67" fillId="81" borderId="165" xfId="261" applyNumberFormat="1" applyFont="1" applyFill="1" applyBorder="1">
      <alignment vertical="center"/>
    </xf>
    <xf numFmtId="178" fontId="70" fillId="81" borderId="0" xfId="0" applyNumberFormat="1" applyFont="1" applyFill="1" applyAlignment="1">
      <alignment horizontal="right" vertical="center"/>
    </xf>
    <xf numFmtId="0" fontId="70" fillId="81" borderId="0" xfId="0" applyFont="1" applyFill="1" applyAlignment="1">
      <alignment horizontal="right" vertical="center"/>
    </xf>
    <xf numFmtId="0" fontId="70" fillId="81" borderId="0" xfId="0" applyFont="1" applyFill="1">
      <alignment vertical="center"/>
    </xf>
    <xf numFmtId="177" fontId="68" fillId="81" borderId="15" xfId="0" quotePrefix="1" applyNumberFormat="1" applyFont="1" applyFill="1" applyBorder="1" applyAlignment="1">
      <alignment horizontal="right" vertical="center"/>
    </xf>
    <xf numFmtId="177" fontId="68" fillId="81" borderId="165" xfId="0" quotePrefix="1" applyNumberFormat="1" applyFont="1" applyFill="1" applyBorder="1" applyAlignment="1">
      <alignment horizontal="right" vertical="center"/>
    </xf>
    <xf numFmtId="177" fontId="68" fillId="81" borderId="51" xfId="0" quotePrefix="1" applyNumberFormat="1" applyFont="1" applyFill="1" applyBorder="1" applyAlignment="1">
      <alignment horizontal="right" vertical="center"/>
    </xf>
    <xf numFmtId="177" fontId="68" fillId="81" borderId="166" xfId="0" quotePrefix="1" applyNumberFormat="1" applyFont="1" applyFill="1" applyBorder="1" applyAlignment="1">
      <alignment horizontal="right" vertical="center"/>
    </xf>
    <xf numFmtId="177" fontId="68" fillId="81" borderId="0" xfId="0" quotePrefix="1" applyNumberFormat="1" applyFont="1" applyFill="1" applyAlignment="1">
      <alignment horizontal="right" vertical="center"/>
    </xf>
    <xf numFmtId="177" fontId="68" fillId="81" borderId="47" xfId="0" quotePrefix="1" applyNumberFormat="1" applyFont="1" applyFill="1" applyBorder="1" applyAlignment="1">
      <alignment horizontal="right" vertical="center"/>
    </xf>
    <xf numFmtId="178" fontId="68" fillId="81" borderId="176" xfId="0" applyNumberFormat="1" applyFont="1" applyFill="1" applyBorder="1" applyProtection="1">
      <alignment vertical="center"/>
      <protection locked="0"/>
    </xf>
    <xf numFmtId="178" fontId="68" fillId="81" borderId="174" xfId="0" applyNumberFormat="1" applyFont="1" applyFill="1" applyBorder="1" applyAlignment="1">
      <alignment horizontal="right" vertical="center"/>
    </xf>
    <xf numFmtId="178" fontId="68" fillId="81" borderId="176" xfId="0" applyNumberFormat="1" applyFont="1" applyFill="1" applyBorder="1" applyAlignment="1">
      <alignment horizontal="right" vertical="center"/>
    </xf>
    <xf numFmtId="178" fontId="68" fillId="81" borderId="175" xfId="0" applyNumberFormat="1" applyFont="1" applyFill="1" applyBorder="1" applyAlignment="1">
      <alignment horizontal="right" vertical="center"/>
    </xf>
    <xf numFmtId="177" fontId="68" fillId="81" borderId="174" xfId="0" applyNumberFormat="1" applyFont="1" applyFill="1" applyBorder="1" applyAlignment="1">
      <alignment horizontal="right" vertical="center" shrinkToFit="1"/>
    </xf>
    <xf numFmtId="178" fontId="68" fillId="81" borderId="176" xfId="0" applyNumberFormat="1" applyFont="1" applyFill="1" applyBorder="1" applyAlignment="1">
      <alignment horizontal="right" vertical="center" shrinkToFit="1"/>
    </xf>
    <xf numFmtId="178" fontId="68" fillId="81" borderId="174" xfId="0" applyNumberFormat="1" applyFont="1" applyFill="1" applyBorder="1" applyAlignment="1">
      <alignment horizontal="right" vertical="center" shrinkToFit="1"/>
    </xf>
    <xf numFmtId="178" fontId="68" fillId="81" borderId="177" xfId="0" applyNumberFormat="1" applyFont="1" applyFill="1" applyBorder="1" applyAlignment="1">
      <alignment horizontal="right" vertical="center"/>
    </xf>
    <xf numFmtId="177" fontId="68" fillId="81" borderId="176" xfId="0" applyNumberFormat="1" applyFont="1" applyFill="1" applyBorder="1" applyAlignment="1">
      <alignment horizontal="center" vertical="center"/>
    </xf>
    <xf numFmtId="192" fontId="68" fillId="81" borderId="174" xfId="0" applyNumberFormat="1" applyFont="1" applyFill="1" applyBorder="1" applyAlignment="1">
      <alignment horizontal="right" vertical="center"/>
    </xf>
    <xf numFmtId="177" fontId="68" fillId="81" borderId="174" xfId="0" quotePrefix="1" applyNumberFormat="1" applyFont="1" applyFill="1" applyBorder="1" applyAlignment="1">
      <alignment horizontal="right" vertical="center"/>
    </xf>
    <xf numFmtId="191" fontId="68" fillId="81" borderId="174" xfId="0" applyNumberFormat="1" applyFont="1" applyFill="1" applyBorder="1" applyAlignment="1">
      <alignment horizontal="right" vertical="center"/>
    </xf>
    <xf numFmtId="177" fontId="68" fillId="81" borderId="175" xfId="0" quotePrefix="1" applyNumberFormat="1" applyFont="1" applyFill="1" applyBorder="1" applyAlignment="1">
      <alignment horizontal="right" vertical="center"/>
    </xf>
    <xf numFmtId="184" fontId="68" fillId="81" borderId="175" xfId="0" applyNumberFormat="1" applyFont="1" applyFill="1" applyBorder="1" applyAlignment="1">
      <alignment horizontal="right" vertical="center"/>
    </xf>
    <xf numFmtId="184" fontId="68" fillId="81" borderId="174" xfId="0" applyNumberFormat="1" applyFont="1" applyFill="1" applyBorder="1" applyAlignment="1">
      <alignment horizontal="right" vertical="center"/>
    </xf>
    <xf numFmtId="177" fontId="68" fillId="81" borderId="51" xfId="0" applyNumberFormat="1" applyFont="1" applyFill="1" applyBorder="1" applyAlignment="1">
      <alignment horizontal="right" vertical="center" wrapText="1"/>
    </xf>
    <xf numFmtId="177" fontId="68" fillId="81" borderId="174" xfId="0" applyNumberFormat="1" applyFont="1" applyFill="1" applyBorder="1" applyAlignment="1">
      <alignment horizontal="right" vertical="center" wrapText="1"/>
    </xf>
    <xf numFmtId="177" fontId="68" fillId="81" borderId="176" xfId="0" applyNumberFormat="1" applyFont="1" applyFill="1" applyBorder="1" applyAlignment="1">
      <alignment horizontal="right" vertical="center" wrapText="1"/>
    </xf>
    <xf numFmtId="177" fontId="68" fillId="81" borderId="84" xfId="0" applyNumberFormat="1" applyFont="1" applyFill="1" applyBorder="1" applyAlignment="1">
      <alignment horizontal="right" vertical="center" wrapText="1"/>
    </xf>
    <xf numFmtId="178" fontId="68" fillId="81" borderId="178" xfId="0" applyNumberFormat="1" applyFont="1" applyFill="1" applyBorder="1" applyAlignment="1">
      <alignment horizontal="right" vertical="center" wrapText="1"/>
    </xf>
    <xf numFmtId="178" fontId="68" fillId="81" borderId="180" xfId="0" applyNumberFormat="1" applyFont="1" applyFill="1" applyBorder="1" applyAlignment="1">
      <alignment horizontal="right" vertical="center" wrapText="1"/>
    </xf>
    <xf numFmtId="178" fontId="68" fillId="81" borderId="179" xfId="0" applyNumberFormat="1" applyFont="1" applyFill="1" applyBorder="1" applyAlignment="1">
      <alignment horizontal="right" vertical="center" wrapText="1"/>
    </xf>
    <xf numFmtId="177" fontId="67" fillId="81" borderId="83" xfId="0" applyNumberFormat="1" applyFont="1" applyFill="1" applyBorder="1" applyAlignment="1">
      <alignment horizontal="right" vertical="center" wrapText="1"/>
    </xf>
    <xf numFmtId="177" fontId="59" fillId="81" borderId="179" xfId="0" applyNumberFormat="1" applyFont="1" applyFill="1" applyBorder="1" applyAlignment="1">
      <alignment horizontal="right" vertical="center" wrapText="1"/>
    </xf>
    <xf numFmtId="178" fontId="68" fillId="81" borderId="4" xfId="0" applyNumberFormat="1" applyFont="1" applyFill="1" applyBorder="1" applyAlignment="1">
      <alignment horizontal="right" vertical="center" wrapText="1"/>
    </xf>
    <xf numFmtId="178" fontId="68" fillId="81" borderId="176" xfId="0" applyNumberFormat="1" applyFont="1" applyFill="1" applyBorder="1" applyAlignment="1">
      <alignment horizontal="right" vertical="center" wrapText="1"/>
    </xf>
    <xf numFmtId="178" fontId="68" fillId="81" borderId="181" xfId="0" applyNumberFormat="1" applyFont="1" applyFill="1" applyBorder="1" applyAlignment="1" applyProtection="1">
      <alignment horizontal="right" vertical="center"/>
      <protection locked="0"/>
    </xf>
    <xf numFmtId="177" fontId="68" fillId="81" borderId="181" xfId="0" applyNumberFormat="1" applyFont="1" applyFill="1" applyBorder="1" applyAlignment="1" applyProtection="1">
      <alignment horizontal="right" vertical="center"/>
      <protection locked="0"/>
    </xf>
    <xf numFmtId="177" fontId="68" fillId="81" borderId="182" xfId="0" applyNumberFormat="1" applyFont="1" applyFill="1" applyBorder="1" applyAlignment="1" applyProtection="1">
      <alignment horizontal="right" vertical="center"/>
      <protection locked="0"/>
    </xf>
    <xf numFmtId="177" fontId="68" fillId="81" borderId="184" xfId="0" applyNumberFormat="1" applyFont="1" applyFill="1" applyBorder="1" applyAlignment="1">
      <alignment horizontal="right" vertical="center" wrapText="1"/>
    </xf>
    <xf numFmtId="177" fontId="59" fillId="81" borderId="84" xfId="0" applyNumberFormat="1" applyFont="1" applyFill="1" applyBorder="1" applyAlignment="1">
      <alignment horizontal="right" vertical="center" wrapText="1"/>
    </xf>
    <xf numFmtId="177" fontId="59" fillId="81" borderId="185" xfId="0" applyNumberFormat="1" applyFont="1" applyFill="1" applyBorder="1" applyAlignment="1">
      <alignment horizontal="right" vertical="center" wrapText="1"/>
    </xf>
    <xf numFmtId="178" fontId="59" fillId="81" borderId="186" xfId="0" applyNumberFormat="1" applyFont="1" applyFill="1" applyBorder="1" applyAlignment="1">
      <alignment horizontal="right" vertical="center" wrapText="1"/>
    </xf>
    <xf numFmtId="177" fontId="68" fillId="81" borderId="183" xfId="0" applyNumberFormat="1" applyFont="1" applyFill="1" applyBorder="1" applyAlignment="1" applyProtection="1">
      <alignment horizontal="right" vertical="center"/>
      <protection locked="0"/>
    </xf>
    <xf numFmtId="177" fontId="68" fillId="81" borderId="82" xfId="0" applyNumberFormat="1" applyFont="1" applyFill="1" applyBorder="1" applyAlignment="1">
      <alignment horizontal="right" vertical="center" wrapText="1"/>
    </xf>
    <xf numFmtId="177" fontId="59" fillId="81" borderId="80" xfId="0" applyNumberFormat="1" applyFont="1" applyFill="1" applyBorder="1" applyAlignment="1">
      <alignment horizontal="right" vertical="center" wrapText="1"/>
    </xf>
    <xf numFmtId="178" fontId="59" fillId="81" borderId="85" xfId="0" applyNumberFormat="1" applyFont="1" applyFill="1" applyBorder="1" applyAlignment="1">
      <alignment horizontal="right" vertical="center" wrapText="1"/>
    </xf>
    <xf numFmtId="0" fontId="119" fillId="81" borderId="0" xfId="0" applyFont="1" applyFill="1">
      <alignment vertical="center"/>
    </xf>
    <xf numFmtId="178" fontId="5" fillId="81" borderId="51" xfId="0" applyNumberFormat="1" applyFont="1" applyFill="1" applyBorder="1" applyAlignment="1" applyProtection="1">
      <alignment horizontal="right" vertical="center"/>
      <protection locked="0"/>
    </xf>
    <xf numFmtId="178" fontId="5" fillId="81" borderId="187" xfId="0" applyNumberFormat="1" applyFont="1" applyFill="1" applyBorder="1" applyAlignment="1" applyProtection="1">
      <alignment horizontal="right" vertical="center"/>
      <protection locked="0"/>
    </xf>
    <xf numFmtId="178" fontId="5" fillId="81" borderId="188" xfId="0" applyNumberFormat="1" applyFont="1" applyFill="1" applyBorder="1" applyAlignment="1" applyProtection="1">
      <alignment horizontal="right" vertical="center"/>
      <protection locked="0"/>
    </xf>
    <xf numFmtId="178" fontId="5" fillId="81" borderId="58" xfId="0" applyNumberFormat="1" applyFont="1" applyFill="1" applyBorder="1" applyAlignment="1" applyProtection="1">
      <alignment horizontal="right" vertical="center"/>
      <protection locked="0"/>
    </xf>
    <xf numFmtId="0" fontId="0" fillId="81" borderId="0" xfId="0" applyFill="1">
      <alignment vertical="center"/>
    </xf>
    <xf numFmtId="177" fontId="5" fillId="81" borderId="51" xfId="0" applyNumberFormat="1" applyFont="1" applyFill="1" applyBorder="1" applyAlignment="1" applyProtection="1">
      <alignment horizontal="right" vertical="center"/>
      <protection locked="0"/>
    </xf>
    <xf numFmtId="177" fontId="5" fillId="81" borderId="187" xfId="0" applyNumberFormat="1" applyFont="1" applyFill="1" applyBorder="1" applyAlignment="1" applyProtection="1">
      <alignment horizontal="right" vertical="center"/>
      <protection locked="0"/>
    </xf>
    <xf numFmtId="177" fontId="5" fillId="81" borderId="47" xfId="0" applyNumberFormat="1" applyFont="1" applyFill="1" applyBorder="1" applyAlignment="1" applyProtection="1">
      <alignment horizontal="right" vertical="center"/>
      <protection locked="0"/>
    </xf>
    <xf numFmtId="177" fontId="5" fillId="81" borderId="58" xfId="0" applyNumberFormat="1" applyFont="1" applyFill="1" applyBorder="1" applyAlignment="1" applyProtection="1">
      <alignment horizontal="right" vertical="center"/>
      <protection locked="0"/>
    </xf>
    <xf numFmtId="178" fontId="5" fillId="81" borderId="189" xfId="0" applyNumberFormat="1" applyFont="1" applyFill="1" applyBorder="1" applyAlignment="1">
      <alignment horizontal="right" vertical="center"/>
    </xf>
    <xf numFmtId="178" fontId="5" fillId="81" borderId="188" xfId="0" applyNumberFormat="1" applyFont="1" applyFill="1" applyBorder="1" applyAlignment="1">
      <alignment horizontal="right" vertical="center"/>
    </xf>
    <xf numFmtId="177" fontId="5" fillId="81" borderId="58" xfId="0" applyNumberFormat="1" applyFont="1" applyFill="1" applyBorder="1" applyAlignment="1">
      <alignment horizontal="right" vertical="center"/>
    </xf>
    <xf numFmtId="178" fontId="0" fillId="81" borderId="0" xfId="0" applyNumberFormat="1" applyFill="1">
      <alignment vertical="center"/>
    </xf>
    <xf numFmtId="177" fontId="5" fillId="81" borderId="187" xfId="0" applyNumberFormat="1" applyFont="1" applyFill="1" applyBorder="1" applyAlignment="1">
      <alignment horizontal="right" vertical="center" shrinkToFit="1"/>
    </xf>
    <xf numFmtId="178" fontId="5" fillId="81" borderId="189" xfId="0" applyNumberFormat="1" applyFont="1" applyFill="1" applyBorder="1" applyAlignment="1">
      <alignment horizontal="right" vertical="center" shrinkToFit="1"/>
    </xf>
    <xf numFmtId="177" fontId="5" fillId="81" borderId="47" xfId="0" applyNumberFormat="1" applyFont="1" applyFill="1" applyBorder="1" applyAlignment="1">
      <alignment horizontal="right" vertical="center" shrinkToFit="1"/>
    </xf>
    <xf numFmtId="178" fontId="5" fillId="81" borderId="187" xfId="0" applyNumberFormat="1" applyFont="1" applyFill="1" applyBorder="1" applyAlignment="1">
      <alignment horizontal="right" vertical="center" shrinkToFit="1"/>
    </xf>
    <xf numFmtId="177" fontId="5" fillId="81" borderId="51" xfId="0" applyNumberFormat="1" applyFont="1" applyFill="1" applyBorder="1" applyAlignment="1">
      <alignment horizontal="right" vertical="center" shrinkToFit="1"/>
    </xf>
    <xf numFmtId="178" fontId="5" fillId="81" borderId="190" xfId="0" applyNumberFormat="1" applyFont="1" applyFill="1" applyBorder="1" applyAlignment="1">
      <alignment horizontal="right" vertical="center"/>
    </xf>
    <xf numFmtId="178" fontId="0" fillId="81" borderId="0" xfId="0" applyNumberFormat="1" applyFill="1" applyAlignment="1">
      <alignment horizontal="right" vertical="center"/>
    </xf>
    <xf numFmtId="0" fontId="0" fillId="81" borderId="0" xfId="0" applyFill="1" applyAlignment="1">
      <alignment horizontal="right" vertical="center"/>
    </xf>
    <xf numFmtId="178" fontId="5" fillId="81" borderId="47" xfId="0" applyNumberFormat="1" applyFont="1" applyFill="1" applyBorder="1" applyAlignment="1">
      <alignment horizontal="right" vertical="center"/>
    </xf>
    <xf numFmtId="177" fontId="5" fillId="81" borderId="51" xfId="0" applyNumberFormat="1" applyFont="1" applyFill="1" applyBorder="1" applyAlignment="1">
      <alignment horizontal="right" vertical="center"/>
    </xf>
    <xf numFmtId="177" fontId="5" fillId="81" borderId="53" xfId="0" applyNumberFormat="1" applyFont="1" applyFill="1" applyBorder="1" applyAlignment="1">
      <alignment horizontal="right" vertical="center"/>
    </xf>
    <xf numFmtId="191" fontId="5" fillId="81" borderId="187" xfId="0" applyNumberFormat="1" applyFont="1" applyFill="1" applyBorder="1" applyAlignment="1">
      <alignment horizontal="right" vertical="center"/>
    </xf>
    <xf numFmtId="0" fontId="5" fillId="81" borderId="47" xfId="0" applyFont="1" applyFill="1" applyBorder="1" applyAlignment="1">
      <alignment horizontal="right" vertical="center" justifyLastLine="1"/>
    </xf>
    <xf numFmtId="38" fontId="5" fillId="81" borderId="53" xfId="110" applyFont="1" applyFill="1" applyBorder="1" applyAlignment="1">
      <alignment vertical="center" justifyLastLine="1"/>
    </xf>
    <xf numFmtId="177" fontId="120" fillId="81" borderId="51" xfId="0" applyNumberFormat="1" applyFont="1" applyFill="1" applyBorder="1" applyAlignment="1">
      <alignment horizontal="right" vertical="center"/>
    </xf>
    <xf numFmtId="179" fontId="68" fillId="81" borderId="187" xfId="136" applyNumberFormat="1" applyFont="1" applyFill="1" applyBorder="1" applyAlignment="1">
      <alignment horizontal="right" vertical="center"/>
    </xf>
    <xf numFmtId="177" fontId="59" fillId="81" borderId="187" xfId="0" applyNumberFormat="1" applyFont="1" applyFill="1" applyBorder="1" applyAlignment="1">
      <alignment horizontal="right" vertical="center"/>
    </xf>
    <xf numFmtId="178" fontId="59" fillId="81" borderId="189" xfId="0" applyNumberFormat="1" applyFont="1" applyFill="1" applyBorder="1" applyAlignment="1">
      <alignment horizontal="right" vertical="center"/>
    </xf>
    <xf numFmtId="38" fontId="68" fillId="81" borderId="159" xfId="110" applyFont="1" applyFill="1" applyBorder="1" applyAlignment="1">
      <alignment vertical="center" justifyLastLine="1"/>
    </xf>
    <xf numFmtId="177" fontId="25" fillId="81" borderId="157" xfId="0" applyNumberFormat="1" applyFont="1" applyFill="1" applyBorder="1" applyAlignment="1">
      <alignment horizontal="right" vertical="center"/>
    </xf>
    <xf numFmtId="178" fontId="68" fillId="81" borderId="158" xfId="0" applyNumberFormat="1" applyFont="1" applyFill="1" applyBorder="1" applyAlignment="1">
      <alignment horizontal="right" vertical="center" shrinkToFit="1"/>
    </xf>
    <xf numFmtId="0" fontId="25" fillId="0" borderId="15" xfId="0" applyFont="1" applyBorder="1" applyAlignment="1">
      <alignment horizontal="center" vertical="center"/>
    </xf>
    <xf numFmtId="0" fontId="59" fillId="0" borderId="15" xfId="0" applyFont="1" applyBorder="1" applyAlignment="1">
      <alignment horizontal="distributed" vertical="center" justifyLastLine="1"/>
    </xf>
    <xf numFmtId="181" fontId="68" fillId="0" borderId="53" xfId="0" applyNumberFormat="1" applyFont="1" applyBorder="1" applyAlignment="1">
      <alignment horizontal="right" vertical="center"/>
    </xf>
    <xf numFmtId="177" fontId="68" fillId="0" borderId="32" xfId="0" applyNumberFormat="1" applyFont="1" applyBorder="1" applyAlignment="1">
      <alignment horizontal="right" vertical="center"/>
    </xf>
    <xf numFmtId="177" fontId="68" fillId="0" borderId="15" xfId="0" applyNumberFormat="1" applyFont="1" applyBorder="1" applyAlignment="1">
      <alignment horizontal="right" vertical="center" shrinkToFit="1"/>
    </xf>
    <xf numFmtId="0" fontId="58" fillId="0" borderId="0" xfId="0" applyFont="1" applyAlignment="1">
      <alignment horizontal="distributed" vertical="center" wrapText="1"/>
    </xf>
    <xf numFmtId="0" fontId="58" fillId="0" borderId="32" xfId="0" applyFont="1" applyBorder="1" applyAlignment="1">
      <alignment horizontal="right" vertical="center"/>
    </xf>
    <xf numFmtId="177" fontId="67" fillId="0" borderId="32" xfId="0" applyNumberFormat="1" applyFont="1" applyBorder="1">
      <alignment vertical="center"/>
    </xf>
    <xf numFmtId="177" fontId="68" fillId="0" borderId="32" xfId="0" applyNumberFormat="1" applyFont="1" applyBorder="1">
      <alignment vertical="center"/>
    </xf>
    <xf numFmtId="0" fontId="58" fillId="0" borderId="15" xfId="0" applyFont="1" applyBorder="1" applyAlignment="1">
      <alignment horizontal="center" vertical="center" wrapText="1"/>
    </xf>
    <xf numFmtId="0" fontId="58" fillId="0" borderId="15" xfId="0" applyFont="1" applyBorder="1" applyAlignment="1">
      <alignment horizontal="center" vertical="center"/>
    </xf>
    <xf numFmtId="0" fontId="58" fillId="0" borderId="15" xfId="0" applyFont="1" applyBorder="1" applyAlignment="1">
      <alignment horizontal="right" vertical="center"/>
    </xf>
    <xf numFmtId="177" fontId="67" fillId="0" borderId="15" xfId="0" applyNumberFormat="1" applyFont="1" applyBorder="1">
      <alignment vertical="center"/>
    </xf>
    <xf numFmtId="0" fontId="59" fillId="0" borderId="0" xfId="0" applyFont="1" applyAlignment="1">
      <alignment horizontal="center" vertical="center" wrapText="1"/>
    </xf>
    <xf numFmtId="0" fontId="25" fillId="0" borderId="0" xfId="0" applyFont="1" applyAlignment="1">
      <alignment horizontal="center" vertical="center" wrapText="1"/>
    </xf>
    <xf numFmtId="0" fontId="59" fillId="0" borderId="15" xfId="0" applyFont="1" applyBorder="1" applyAlignment="1">
      <alignment horizontal="center" vertical="center" wrapText="1"/>
    </xf>
    <xf numFmtId="178" fontId="68" fillId="0" borderId="15" xfId="0" applyNumberFormat="1" applyFont="1" applyBorder="1" applyAlignment="1">
      <alignment horizontal="right" vertical="center"/>
    </xf>
    <xf numFmtId="0" fontId="25" fillId="0" borderId="15" xfId="0" applyFont="1" applyBorder="1" applyAlignment="1">
      <alignment horizontal="center" vertical="center" wrapText="1"/>
    </xf>
    <xf numFmtId="0" fontId="58" fillId="0" borderId="0" xfId="0" applyFont="1" applyAlignment="1">
      <alignment horizontal="center" vertical="center"/>
    </xf>
    <xf numFmtId="0" fontId="25" fillId="0" borderId="0" xfId="0" applyFont="1" applyAlignment="1">
      <alignment horizontal="center" vertical="center"/>
    </xf>
    <xf numFmtId="177" fontId="67" fillId="0" borderId="0" xfId="0" applyNumberFormat="1" applyFont="1">
      <alignment vertical="center"/>
    </xf>
    <xf numFmtId="177" fontId="68" fillId="0" borderId="0" xfId="0" quotePrefix="1" applyNumberFormat="1" applyFont="1" applyAlignment="1">
      <alignment horizontal="right" vertical="center"/>
    </xf>
    <xf numFmtId="0" fontId="62" fillId="0" borderId="0" xfId="0" applyFont="1" applyAlignment="1">
      <alignment horizontal="center" vertical="center" wrapText="1"/>
    </xf>
    <xf numFmtId="178" fontId="67" fillId="0" borderId="0" xfId="0" applyNumberFormat="1" applyFont="1" applyAlignment="1">
      <alignment horizontal="right" vertical="center"/>
    </xf>
    <xf numFmtId="178" fontId="68" fillId="0" borderId="0" xfId="0" applyNumberFormat="1" applyFont="1" applyAlignment="1">
      <alignment horizontal="right" vertical="center" wrapText="1"/>
    </xf>
    <xf numFmtId="178" fontId="68" fillId="0" borderId="0" xfId="0" applyNumberFormat="1" applyFont="1" applyAlignment="1">
      <alignment horizontal="right" vertical="center" shrinkToFit="1"/>
    </xf>
    <xf numFmtId="177" fontId="68" fillId="0" borderId="0" xfId="0" applyNumberFormat="1" applyFont="1" applyAlignment="1">
      <alignment horizontal="right" vertical="center" shrinkToFit="1"/>
    </xf>
    <xf numFmtId="0" fontId="59" fillId="0" borderId="32" xfId="0" applyFont="1" applyBorder="1" applyAlignment="1">
      <alignment horizontal="center" vertical="center" shrinkToFit="1"/>
    </xf>
    <xf numFmtId="181" fontId="67" fillId="0" borderId="53" xfId="0" applyNumberFormat="1" applyFont="1" applyBorder="1" applyAlignment="1">
      <alignment horizontal="right" vertical="center"/>
    </xf>
    <xf numFmtId="181" fontId="68" fillId="0" borderId="0" xfId="0" applyNumberFormat="1" applyFont="1" applyAlignment="1">
      <alignment horizontal="right" vertical="center"/>
    </xf>
    <xf numFmtId="181" fontId="68" fillId="0" borderId="32" xfId="0" applyNumberFormat="1" applyFont="1" applyBorder="1" applyAlignment="1">
      <alignment horizontal="right" vertical="center" shrinkToFit="1"/>
    </xf>
    <xf numFmtId="181" fontId="68" fillId="0" borderId="32" xfId="0" applyNumberFormat="1" applyFont="1" applyBorder="1" applyAlignment="1">
      <alignment horizontal="right" vertical="center"/>
    </xf>
    <xf numFmtId="177" fontId="5" fillId="0" borderId="0" xfId="0" applyNumberFormat="1" applyFont="1" applyAlignment="1">
      <alignment horizontal="right" vertical="center"/>
    </xf>
    <xf numFmtId="177" fontId="68" fillId="0" borderId="0" xfId="0" applyNumberFormat="1" applyFont="1" applyAlignment="1">
      <alignment vertical="center" shrinkToFit="1"/>
    </xf>
    <xf numFmtId="0" fontId="59" fillId="0" borderId="0" xfId="0" applyFont="1" applyAlignment="1">
      <alignment horizontal="center" vertical="center" shrinkToFit="1"/>
    </xf>
    <xf numFmtId="0" fontId="58" fillId="0" borderId="15" xfId="0" applyFont="1" applyBorder="1" applyAlignment="1">
      <alignment horizontal="left" vertical="center" wrapText="1"/>
    </xf>
    <xf numFmtId="0" fontId="58" fillId="0" borderId="15" xfId="146" applyFont="1" applyBorder="1" applyAlignment="1">
      <alignment horizontal="right" vertical="center"/>
    </xf>
    <xf numFmtId="0" fontId="105" fillId="0" borderId="15" xfId="0" applyFont="1" applyBorder="1" applyAlignment="1">
      <alignment horizontal="right" vertical="center" justifyLastLine="1"/>
    </xf>
    <xf numFmtId="0" fontId="120" fillId="0" borderId="15" xfId="0" applyFont="1" applyBorder="1" applyAlignment="1">
      <alignment horizontal="distributed" vertical="center" justifyLastLine="1"/>
    </xf>
    <xf numFmtId="0" fontId="59" fillId="0" borderId="15" xfId="0" applyFont="1" applyBorder="1" applyAlignment="1">
      <alignment horizontal="distributed" vertical="center"/>
    </xf>
    <xf numFmtId="0" fontId="68" fillId="0" borderId="15" xfId="0" applyFont="1" applyBorder="1" applyAlignment="1">
      <alignment horizontal="distributed" vertical="center" justifyLastLine="1"/>
    </xf>
    <xf numFmtId="0" fontId="59" fillId="0" borderId="15" xfId="0" applyFont="1" applyBorder="1" applyAlignment="1">
      <alignment vertical="center" shrinkToFit="1"/>
    </xf>
    <xf numFmtId="177" fontId="68" fillId="81" borderId="170" xfId="0" quotePrefix="1" applyNumberFormat="1" applyFont="1" applyFill="1" applyBorder="1" applyAlignment="1">
      <alignment horizontal="right" vertical="center"/>
    </xf>
    <xf numFmtId="0" fontId="63" fillId="0" borderId="32" xfId="136" applyFont="1" applyBorder="1" applyAlignment="1">
      <alignment horizontal="center" vertical="center" wrapText="1"/>
    </xf>
    <xf numFmtId="0" fontId="69" fillId="0" borderId="0" xfId="0" applyFont="1" applyAlignment="1">
      <alignment horizontal="right" vertical="center"/>
    </xf>
    <xf numFmtId="0" fontId="25" fillId="0" borderId="32" xfId="0" applyFont="1" applyBorder="1" applyAlignment="1">
      <alignment horizontal="right" vertical="center"/>
    </xf>
    <xf numFmtId="0" fontId="25" fillId="0" borderId="32" xfId="0" applyFont="1" applyBorder="1" applyAlignment="1">
      <alignment vertical="center" shrinkToFit="1"/>
    </xf>
    <xf numFmtId="177" fontId="105" fillId="81" borderId="110" xfId="0" applyNumberFormat="1" applyFont="1" applyFill="1" applyBorder="1" applyAlignment="1">
      <alignment horizontal="right" vertical="center" shrinkToFit="1"/>
    </xf>
    <xf numFmtId="177" fontId="68" fillId="81" borderId="68" xfId="0" applyNumberFormat="1" applyFont="1" applyFill="1" applyBorder="1" applyAlignment="1" applyProtection="1">
      <alignment horizontal="right" vertical="center" shrinkToFit="1"/>
      <protection locked="0"/>
    </xf>
    <xf numFmtId="177" fontId="68" fillId="81" borderId="69" xfId="0" applyNumberFormat="1" applyFont="1" applyFill="1" applyBorder="1" applyAlignment="1" applyProtection="1">
      <alignment horizontal="right" vertical="center" shrinkToFit="1"/>
      <protection locked="0"/>
    </xf>
    <xf numFmtId="178" fontId="68" fillId="81" borderId="69" xfId="0" applyNumberFormat="1" applyFont="1" applyFill="1" applyBorder="1" applyAlignment="1" applyProtection="1">
      <alignment horizontal="right" vertical="center" shrinkToFit="1"/>
      <protection locked="0"/>
    </xf>
    <xf numFmtId="177" fontId="68" fillId="81" borderId="72" xfId="0" applyNumberFormat="1" applyFont="1" applyFill="1" applyBorder="1" applyAlignment="1" applyProtection="1">
      <alignment horizontal="right" vertical="center" shrinkToFit="1"/>
      <protection locked="0"/>
    </xf>
    <xf numFmtId="178" fontId="68" fillId="81" borderId="71" xfId="0" applyNumberFormat="1" applyFont="1" applyFill="1" applyBorder="1" applyAlignment="1" applyProtection="1">
      <alignment horizontal="right" vertical="center" shrinkToFit="1"/>
      <protection locked="0"/>
    </xf>
    <xf numFmtId="177" fontId="68" fillId="0" borderId="148" xfId="0" applyNumberFormat="1" applyFont="1" applyBorder="1" applyAlignment="1" applyProtection="1">
      <alignment horizontal="right" vertical="center" shrinkToFit="1"/>
      <protection locked="0"/>
    </xf>
    <xf numFmtId="177" fontId="68" fillId="0" borderId="41" xfId="0" applyNumberFormat="1" applyFont="1" applyBorder="1" applyAlignment="1" applyProtection="1">
      <alignment horizontal="right" vertical="center" shrinkToFit="1"/>
      <protection locked="0"/>
    </xf>
    <xf numFmtId="177" fontId="68" fillId="0" borderId="46" xfId="0" applyNumberFormat="1" applyFont="1" applyBorder="1" applyAlignment="1" applyProtection="1">
      <alignment horizontal="right" vertical="center" shrinkToFit="1"/>
      <protection locked="0"/>
    </xf>
    <xf numFmtId="178" fontId="68" fillId="0" borderId="46" xfId="0" applyNumberFormat="1" applyFont="1" applyBorder="1" applyAlignment="1" applyProtection="1">
      <alignment horizontal="right" vertical="center" shrinkToFit="1"/>
      <protection locked="0"/>
    </xf>
    <xf numFmtId="177" fontId="68" fillId="0" borderId="45" xfId="0" applyNumberFormat="1" applyFont="1" applyBorder="1" applyAlignment="1" applyProtection="1">
      <alignment horizontal="right" vertical="center" shrinkToFit="1"/>
      <protection locked="0"/>
    </xf>
    <xf numFmtId="177" fontId="68" fillId="0" borderId="42" xfId="0" applyNumberFormat="1" applyFont="1" applyBorder="1" applyAlignment="1" applyProtection="1">
      <alignment horizontal="right" vertical="center" shrinkToFit="1"/>
      <protection locked="0"/>
    </xf>
    <xf numFmtId="178" fontId="68" fillId="0" borderId="41" xfId="0" applyNumberFormat="1" applyFont="1" applyBorder="1" applyAlignment="1" applyProtection="1">
      <alignment horizontal="right" vertical="center" shrinkToFit="1"/>
      <protection locked="0"/>
    </xf>
    <xf numFmtId="178" fontId="68" fillId="0" borderId="42" xfId="0" applyNumberFormat="1" applyFont="1" applyBorder="1" applyAlignment="1" applyProtection="1">
      <alignment horizontal="right" vertical="center" shrinkToFit="1"/>
      <protection locked="0"/>
    </xf>
    <xf numFmtId="0" fontId="59" fillId="81" borderId="73" xfId="0" applyFont="1" applyFill="1" applyBorder="1" applyAlignment="1">
      <alignment horizontal="center" vertical="center" shrinkToFit="1"/>
    </xf>
    <xf numFmtId="177" fontId="68" fillId="0" borderId="32" xfId="0" applyNumberFormat="1" applyFont="1" applyBorder="1" applyAlignment="1">
      <alignment horizontal="right" vertical="center" shrinkToFit="1"/>
    </xf>
    <xf numFmtId="177" fontId="68" fillId="81" borderId="68" xfId="0" applyNumberFormat="1" applyFont="1" applyFill="1" applyBorder="1" applyAlignment="1">
      <alignment horizontal="right" vertical="center" shrinkToFit="1"/>
    </xf>
    <xf numFmtId="177" fontId="68" fillId="81" borderId="75" xfId="0" applyNumberFormat="1" applyFont="1" applyFill="1" applyBorder="1" applyAlignment="1" applyProtection="1">
      <alignment horizontal="right" vertical="center" shrinkToFit="1"/>
      <protection locked="0"/>
    </xf>
    <xf numFmtId="177" fontId="68" fillId="0" borderId="15" xfId="0" applyNumberFormat="1" applyFont="1" applyBorder="1" applyAlignment="1" applyProtection="1">
      <alignment horizontal="right" vertical="center" shrinkToFit="1"/>
      <protection locked="0"/>
    </xf>
    <xf numFmtId="177" fontId="68" fillId="81" borderId="76" xfId="0" applyNumberFormat="1" applyFont="1" applyFill="1" applyBorder="1" applyAlignment="1" applyProtection="1">
      <alignment horizontal="right" vertical="center" shrinkToFit="1"/>
      <protection locked="0"/>
    </xf>
    <xf numFmtId="177" fontId="68" fillId="0" borderId="148" xfId="136" applyNumberFormat="1" applyFont="1" applyBorder="1">
      <alignment vertical="center"/>
    </xf>
    <xf numFmtId="177" fontId="68" fillId="0" borderId="42" xfId="136" applyNumberFormat="1" applyFont="1" applyBorder="1">
      <alignment vertical="center"/>
    </xf>
    <xf numFmtId="177" fontId="68" fillId="81" borderId="69" xfId="136" applyNumberFormat="1" applyFont="1" applyFill="1" applyBorder="1">
      <alignment vertical="center"/>
    </xf>
    <xf numFmtId="178" fontId="68" fillId="0" borderId="51" xfId="136" applyNumberFormat="1" applyFont="1" applyBorder="1" applyAlignment="1">
      <alignment horizontal="right" vertical="center"/>
    </xf>
    <xf numFmtId="177" fontId="67" fillId="81" borderId="189" xfId="0" applyNumberFormat="1" applyFont="1" applyFill="1" applyBorder="1" applyAlignment="1">
      <alignment horizontal="right" vertical="center"/>
    </xf>
    <xf numFmtId="178" fontId="68" fillId="5" borderId="189" xfId="0" applyNumberFormat="1" applyFont="1" applyFill="1" applyBorder="1" applyAlignment="1" applyProtection="1">
      <alignment horizontal="right" vertical="center"/>
      <protection locked="0"/>
    </xf>
    <xf numFmtId="177" fontId="5" fillId="81" borderId="169" xfId="0" applyNumberFormat="1" applyFont="1" applyFill="1" applyBorder="1" applyAlignment="1">
      <alignment horizontal="right" vertical="center"/>
    </xf>
    <xf numFmtId="177" fontId="5" fillId="81" borderId="176" xfId="0" applyNumberFormat="1" applyFont="1" applyFill="1" applyBorder="1" applyAlignment="1">
      <alignment horizontal="right" vertical="center"/>
    </xf>
    <xf numFmtId="177" fontId="68" fillId="0" borderId="51" xfId="136" applyNumberFormat="1" applyFont="1" applyBorder="1">
      <alignment vertical="center"/>
    </xf>
    <xf numFmtId="177" fontId="68" fillId="81" borderId="51" xfId="136" applyNumberFormat="1" applyFont="1" applyFill="1" applyBorder="1" applyAlignment="1">
      <alignment horizontal="right" vertical="center"/>
    </xf>
    <xf numFmtId="177" fontId="68" fillId="81" borderId="68" xfId="136" applyNumberFormat="1" applyFont="1" applyFill="1" applyBorder="1">
      <alignment vertical="center"/>
    </xf>
    <xf numFmtId="0" fontId="62" fillId="0" borderId="36" xfId="136" applyFont="1" applyBorder="1" applyAlignment="1">
      <alignment horizontal="right" vertical="center"/>
    </xf>
    <xf numFmtId="0" fontId="62" fillId="0" borderId="51" xfId="136" applyFont="1" applyBorder="1" applyAlignment="1">
      <alignment horizontal="right" vertical="center"/>
    </xf>
    <xf numFmtId="177" fontId="68" fillId="5" borderId="33" xfId="136" applyNumberFormat="1" applyFont="1" applyFill="1" applyBorder="1" applyAlignment="1">
      <alignment horizontal="right" vertical="center"/>
    </xf>
    <xf numFmtId="177" fontId="68" fillId="5" borderId="51" xfId="136" applyNumberFormat="1" applyFont="1" applyFill="1" applyBorder="1" applyAlignment="1">
      <alignment horizontal="right" vertical="center"/>
    </xf>
    <xf numFmtId="177" fontId="68" fillId="81" borderId="86" xfId="0" applyNumberFormat="1" applyFont="1" applyFill="1" applyBorder="1" applyAlignment="1">
      <alignment horizontal="right" vertical="center" wrapText="1"/>
    </xf>
    <xf numFmtId="0" fontId="59" fillId="0" borderId="113" xfId="136" applyFont="1" applyBorder="1" applyAlignment="1">
      <alignment horizontal="centerContinuous" vertical="center"/>
    </xf>
    <xf numFmtId="0" fontId="58" fillId="0" borderId="21" xfId="136" applyFont="1" applyBorder="1" applyAlignment="1">
      <alignment horizontal="center" vertical="center" wrapText="1"/>
    </xf>
    <xf numFmtId="178" fontId="68" fillId="5" borderId="26" xfId="136" applyNumberFormat="1" applyFont="1" applyFill="1" applyBorder="1" applyAlignment="1">
      <alignment horizontal="right" vertical="center"/>
    </xf>
    <xf numFmtId="178" fontId="68" fillId="5" borderId="53" xfId="0" applyNumberFormat="1" applyFont="1" applyFill="1" applyBorder="1" applyAlignment="1">
      <alignment horizontal="right" vertical="center"/>
    </xf>
    <xf numFmtId="177" fontId="68" fillId="0" borderId="57" xfId="136" applyNumberFormat="1" applyFont="1" applyBorder="1">
      <alignment vertical="center"/>
    </xf>
    <xf numFmtId="177" fontId="68" fillId="0" borderId="41" xfId="136" applyNumberFormat="1" applyFont="1" applyBorder="1">
      <alignment vertical="center"/>
    </xf>
    <xf numFmtId="178" fontId="68" fillId="0" borderId="41" xfId="136" applyNumberFormat="1" applyFont="1" applyBorder="1">
      <alignment vertical="center"/>
    </xf>
    <xf numFmtId="178" fontId="68" fillId="0" borderId="42" xfId="136" applyNumberFormat="1" applyFont="1" applyBorder="1">
      <alignment vertical="center"/>
    </xf>
    <xf numFmtId="38" fontId="68" fillId="0" borderId="53" xfId="111" applyFont="1" applyFill="1" applyBorder="1" applyAlignment="1">
      <alignment vertical="center" justifyLastLine="1"/>
    </xf>
    <xf numFmtId="0" fontId="105" fillId="0" borderId="32" xfId="0" applyFont="1" applyBorder="1" applyAlignment="1">
      <alignment horizontal="center" vertical="center"/>
    </xf>
    <xf numFmtId="177" fontId="67" fillId="0" borderId="47" xfId="0" applyNumberFormat="1" applyFont="1" applyBorder="1" applyAlignment="1" applyProtection="1">
      <alignment horizontal="right" vertical="center"/>
      <protection locked="0"/>
    </xf>
    <xf numFmtId="178" fontId="67" fillId="0" borderId="51" xfId="0" applyNumberFormat="1" applyFont="1" applyBorder="1" applyAlignment="1" applyProtection="1">
      <alignment horizontal="right" vertical="center"/>
      <protection locked="0"/>
    </xf>
    <xf numFmtId="177" fontId="67" fillId="0" borderId="165" xfId="0" applyNumberFormat="1" applyFont="1" applyBorder="1" applyAlignment="1" applyProtection="1">
      <alignment horizontal="right" vertical="center"/>
      <protection locked="0"/>
    </xf>
    <xf numFmtId="177" fontId="67" fillId="0" borderId="32" xfId="0" applyNumberFormat="1" applyFont="1" applyBorder="1" applyAlignment="1">
      <alignment horizontal="right" vertical="center"/>
    </xf>
    <xf numFmtId="177" fontId="67" fillId="0" borderId="47" xfId="0" applyNumberFormat="1" applyFont="1" applyBorder="1" applyAlignment="1">
      <alignment horizontal="right" vertical="center"/>
    </xf>
    <xf numFmtId="177" fontId="67" fillId="0" borderId="165" xfId="0" applyNumberFormat="1" applyFont="1" applyBorder="1" applyAlignment="1">
      <alignment horizontal="right" vertical="center"/>
    </xf>
    <xf numFmtId="177" fontId="67" fillId="0" borderId="166" xfId="0" applyNumberFormat="1" applyFont="1" applyBorder="1" applyAlignment="1">
      <alignment horizontal="right" vertical="center"/>
    </xf>
    <xf numFmtId="177" fontId="67" fillId="0" borderId="167" xfId="0" applyNumberFormat="1" applyFont="1" applyBorder="1" applyAlignment="1">
      <alignment horizontal="right" vertical="center"/>
    </xf>
    <xf numFmtId="177" fontId="67" fillId="0" borderId="15" xfId="0" applyNumberFormat="1" applyFont="1" applyBorder="1" applyAlignment="1">
      <alignment horizontal="right" vertical="center"/>
    </xf>
    <xf numFmtId="178" fontId="67" fillId="0" borderId="165" xfId="0" applyNumberFormat="1" applyFont="1" applyBorder="1" applyAlignment="1">
      <alignment horizontal="right" vertical="center"/>
    </xf>
    <xf numFmtId="178" fontId="67" fillId="0" borderId="165" xfId="0" applyNumberFormat="1" applyFont="1" applyBorder="1" applyAlignment="1" applyProtection="1">
      <alignment horizontal="right" vertical="center"/>
      <protection locked="0"/>
    </xf>
    <xf numFmtId="178" fontId="67" fillId="0" borderId="166" xfId="0" applyNumberFormat="1" applyFont="1" applyBorder="1" applyAlignment="1" applyProtection="1">
      <alignment horizontal="right" vertical="center"/>
      <protection locked="0"/>
    </xf>
    <xf numFmtId="178" fontId="67" fillId="0" borderId="53" xfId="0" applyNumberFormat="1" applyFont="1" applyBorder="1" applyAlignment="1" applyProtection="1">
      <alignment horizontal="right" vertical="center"/>
      <protection locked="0"/>
    </xf>
    <xf numFmtId="177" fontId="67" fillId="0" borderId="166" xfId="0" applyNumberFormat="1" applyFont="1" applyBorder="1" applyAlignment="1" applyProtection="1">
      <alignment horizontal="right" vertical="center"/>
      <protection locked="0"/>
    </xf>
    <xf numFmtId="177" fontId="67" fillId="0" borderId="167" xfId="0" applyNumberFormat="1" applyFont="1" applyBorder="1" applyAlignment="1" applyProtection="1">
      <alignment horizontal="right" vertical="center"/>
      <protection locked="0"/>
    </xf>
    <xf numFmtId="177" fontId="67" fillId="0" borderId="51" xfId="0" applyNumberFormat="1" applyFont="1" applyBorder="1" applyAlignment="1" applyProtection="1">
      <alignment horizontal="right" vertical="center"/>
      <protection locked="0"/>
    </xf>
    <xf numFmtId="177" fontId="67" fillId="0" borderId="0" xfId="0" applyNumberFormat="1" applyFont="1" applyAlignment="1" applyProtection="1">
      <alignment horizontal="right" vertical="center"/>
      <protection locked="0"/>
    </xf>
    <xf numFmtId="38" fontId="67" fillId="0" borderId="165" xfId="260" applyFont="1" applyFill="1" applyBorder="1" applyAlignment="1" applyProtection="1">
      <alignment horizontal="right" vertical="center"/>
      <protection locked="0"/>
    </xf>
    <xf numFmtId="183" fontId="67" fillId="0" borderId="51" xfId="0" applyNumberFormat="1" applyFont="1" applyBorder="1" applyAlignment="1" applyProtection="1">
      <alignment horizontal="right" vertical="center"/>
      <protection locked="0"/>
    </xf>
    <xf numFmtId="178" fontId="67" fillId="0" borderId="167" xfId="0" applyNumberFormat="1" applyFont="1" applyBorder="1" applyAlignment="1" applyProtection="1">
      <alignment horizontal="right" vertical="center"/>
      <protection locked="0"/>
    </xf>
    <xf numFmtId="177" fontId="67" fillId="0" borderId="32" xfId="0" applyNumberFormat="1" applyFont="1" applyBorder="1" applyAlignment="1" applyProtection="1">
      <alignment horizontal="right" vertical="center"/>
      <protection locked="0"/>
    </xf>
    <xf numFmtId="0" fontId="70" fillId="0" borderId="0" xfId="0" applyFont="1">
      <alignment vertical="center"/>
    </xf>
    <xf numFmtId="177" fontId="68" fillId="0" borderId="47" xfId="0" applyNumberFormat="1" applyFont="1" applyBorder="1" applyAlignment="1" applyProtection="1">
      <alignment horizontal="right" vertical="center"/>
      <protection locked="0"/>
    </xf>
    <xf numFmtId="178" fontId="68" fillId="0" borderId="165" xfId="0" applyNumberFormat="1" applyFont="1" applyBorder="1" applyAlignment="1" applyProtection="1">
      <alignment horizontal="right" vertical="center"/>
      <protection locked="0"/>
    </xf>
    <xf numFmtId="188" fontId="68" fillId="0" borderId="166" xfId="0" applyNumberFormat="1" applyFont="1" applyBorder="1" applyAlignment="1" applyProtection="1">
      <alignment horizontal="right" vertical="center"/>
      <protection locked="0"/>
    </xf>
    <xf numFmtId="188" fontId="68" fillId="0" borderId="165" xfId="0" applyNumberFormat="1" applyFont="1" applyBorder="1" applyAlignment="1" applyProtection="1">
      <alignment horizontal="right" vertical="center"/>
      <protection locked="0"/>
    </xf>
    <xf numFmtId="177" fontId="68" fillId="0" borderId="165" xfId="0" applyNumberFormat="1" applyFont="1" applyBorder="1" applyAlignment="1" applyProtection="1">
      <alignment horizontal="right" vertical="center"/>
      <protection locked="0"/>
    </xf>
    <xf numFmtId="178" fontId="68" fillId="0" borderId="167" xfId="0" applyNumberFormat="1" applyFont="1" applyBorder="1" applyAlignment="1" applyProtection="1">
      <alignment horizontal="right" vertical="center"/>
      <protection locked="0"/>
    </xf>
    <xf numFmtId="180" fontId="68" fillId="0" borderId="166" xfId="0" applyNumberFormat="1" applyFont="1" applyBorder="1" applyAlignment="1" applyProtection="1">
      <alignment horizontal="right" vertical="center"/>
      <protection locked="0"/>
    </xf>
    <xf numFmtId="177" fontId="68" fillId="0" borderId="167" xfId="0" applyNumberFormat="1" applyFont="1" applyBorder="1" applyAlignment="1">
      <alignment horizontal="right" vertical="center"/>
    </xf>
    <xf numFmtId="180" fontId="68" fillId="0" borderId="47" xfId="0" applyNumberFormat="1" applyFont="1" applyBorder="1" applyAlignment="1" applyProtection="1">
      <alignment horizontal="right" vertical="center"/>
      <protection locked="0"/>
    </xf>
    <xf numFmtId="189" fontId="110" fillId="0" borderId="47" xfId="0" applyNumberFormat="1" applyFont="1" applyBorder="1" applyProtection="1">
      <alignment vertical="center"/>
      <protection locked="0"/>
    </xf>
    <xf numFmtId="189" fontId="68" fillId="0" borderId="51" xfId="0" applyNumberFormat="1" applyFont="1" applyBorder="1" applyProtection="1">
      <alignment vertical="center"/>
      <protection locked="0"/>
    </xf>
    <xf numFmtId="0" fontId="68" fillId="0" borderId="165" xfId="0" applyFont="1" applyBorder="1" applyAlignment="1" applyProtection="1">
      <alignment horizontal="right" vertical="center"/>
      <protection locked="0"/>
    </xf>
    <xf numFmtId="177" fontId="68" fillId="0" borderId="47" xfId="0" applyNumberFormat="1" applyFont="1" applyBorder="1" applyAlignment="1">
      <alignment horizontal="right" vertical="center"/>
    </xf>
    <xf numFmtId="180" fontId="68" fillId="0" borderId="165" xfId="0" applyNumberFormat="1" applyFont="1" applyBorder="1" applyAlignment="1" applyProtection="1">
      <alignment horizontal="right" vertical="center"/>
      <protection locked="0"/>
    </xf>
    <xf numFmtId="177" fontId="68" fillId="0" borderId="53" xfId="0" applyNumberFormat="1" applyFont="1" applyBorder="1" applyAlignment="1" applyProtection="1">
      <alignment horizontal="right" vertical="center"/>
      <protection locked="0"/>
    </xf>
    <xf numFmtId="178" fontId="68" fillId="0" borderId="166" xfId="0" applyNumberFormat="1" applyFont="1" applyBorder="1" applyAlignment="1" applyProtection="1">
      <alignment horizontal="right" vertical="center"/>
      <protection locked="0"/>
    </xf>
    <xf numFmtId="178" fontId="68" fillId="0" borderId="58" xfId="0" applyNumberFormat="1" applyFont="1" applyBorder="1" applyAlignment="1" applyProtection="1">
      <alignment horizontal="right" vertical="center"/>
      <protection locked="0"/>
    </xf>
    <xf numFmtId="177" fontId="68" fillId="0" borderId="166" xfId="0" applyNumberFormat="1" applyFont="1" applyBorder="1" applyAlignment="1" applyProtection="1">
      <alignment horizontal="right" vertical="center"/>
      <protection locked="0"/>
    </xf>
    <xf numFmtId="177" fontId="68" fillId="0" borderId="58" xfId="0" applyNumberFormat="1" applyFont="1" applyBorder="1" applyAlignment="1" applyProtection="1">
      <alignment horizontal="right" vertical="center"/>
      <protection locked="0"/>
    </xf>
    <xf numFmtId="178" fontId="68" fillId="0" borderId="167" xfId="0" applyNumberFormat="1" applyFont="1" applyBorder="1" applyProtection="1">
      <alignment vertical="center"/>
      <protection locked="0"/>
    </xf>
    <xf numFmtId="178" fontId="68" fillId="0" borderId="165" xfId="0" applyNumberFormat="1" applyFont="1" applyBorder="1" applyAlignment="1">
      <alignment horizontal="right" vertical="center"/>
    </xf>
    <xf numFmtId="177" fontId="68" fillId="0" borderId="165" xfId="0" applyNumberFormat="1" applyFont="1" applyBorder="1" applyAlignment="1">
      <alignment horizontal="right" vertical="center"/>
    </xf>
    <xf numFmtId="178" fontId="68" fillId="0" borderId="167" xfId="0" applyNumberFormat="1" applyFont="1" applyBorder="1" applyAlignment="1">
      <alignment horizontal="right" vertical="center"/>
    </xf>
    <xf numFmtId="177" fontId="68" fillId="0" borderId="166" xfId="0" applyNumberFormat="1" applyFont="1" applyBorder="1" applyAlignment="1">
      <alignment horizontal="right" vertical="center"/>
    </xf>
    <xf numFmtId="178" fontId="68" fillId="0" borderId="166" xfId="0" applyNumberFormat="1" applyFont="1" applyBorder="1" applyAlignment="1">
      <alignment horizontal="right" vertical="center"/>
    </xf>
    <xf numFmtId="177" fontId="68" fillId="0" borderId="58" xfId="0" applyNumberFormat="1" applyFont="1" applyBorder="1" applyAlignment="1">
      <alignment horizontal="right" vertical="center"/>
    </xf>
    <xf numFmtId="178" fontId="68" fillId="0" borderId="167" xfId="0" applyNumberFormat="1" applyFont="1" applyBorder="1">
      <alignment vertical="center"/>
    </xf>
    <xf numFmtId="177" fontId="68" fillId="0" borderId="165" xfId="0" applyNumberFormat="1" applyFont="1" applyBorder="1" applyAlignment="1">
      <alignment horizontal="right" vertical="center" shrinkToFit="1"/>
    </xf>
    <xf numFmtId="178" fontId="68" fillId="0" borderId="167" xfId="0" applyNumberFormat="1" applyFont="1" applyBorder="1" applyAlignment="1">
      <alignment horizontal="right" vertical="center" shrinkToFit="1"/>
    </xf>
    <xf numFmtId="177" fontId="68" fillId="0" borderId="47" xfId="0" applyNumberFormat="1" applyFont="1" applyBorder="1" applyAlignment="1">
      <alignment horizontal="right" vertical="center" shrinkToFit="1"/>
    </xf>
    <xf numFmtId="178" fontId="68" fillId="0" borderId="165" xfId="0" applyNumberFormat="1" applyFont="1" applyBorder="1" applyAlignment="1">
      <alignment horizontal="right" vertical="center" shrinkToFit="1"/>
    </xf>
    <xf numFmtId="177" fontId="68" fillId="0" borderId="51" xfId="0" applyNumberFormat="1" applyFont="1" applyBorder="1" applyAlignment="1">
      <alignment horizontal="right" vertical="center" shrinkToFit="1"/>
    </xf>
    <xf numFmtId="178" fontId="68" fillId="0" borderId="168" xfId="0" applyNumberFormat="1" applyFont="1" applyBorder="1" applyAlignment="1">
      <alignment horizontal="right" vertical="center"/>
    </xf>
    <xf numFmtId="177" fontId="68" fillId="0" borderId="167" xfId="0" applyNumberFormat="1" applyFont="1" applyBorder="1" applyAlignment="1">
      <alignment horizontal="center" vertical="center"/>
    </xf>
    <xf numFmtId="192" fontId="68" fillId="0" borderId="165" xfId="0" applyNumberFormat="1" applyFont="1" applyBorder="1" applyAlignment="1">
      <alignment horizontal="right" vertical="center"/>
    </xf>
    <xf numFmtId="177" fontId="67" fillId="0" borderId="165" xfId="0" quotePrefix="1" applyNumberFormat="1" applyFont="1" applyBorder="1" applyAlignment="1" applyProtection="1">
      <alignment horizontal="right" vertical="center"/>
      <protection locked="0"/>
    </xf>
    <xf numFmtId="177" fontId="68" fillId="0" borderId="51" xfId="0" applyNumberFormat="1" applyFont="1" applyBorder="1" applyAlignment="1">
      <alignment horizontal="right" vertical="center"/>
    </xf>
    <xf numFmtId="177" fontId="68" fillId="0" borderId="53" xfId="0" applyNumberFormat="1" applyFont="1" applyBorder="1" applyAlignment="1">
      <alignment horizontal="right" vertical="center"/>
    </xf>
    <xf numFmtId="191" fontId="68" fillId="0" borderId="165" xfId="0" applyNumberFormat="1" applyFont="1" applyBorder="1" applyAlignment="1">
      <alignment horizontal="right" vertical="center"/>
    </xf>
    <xf numFmtId="177" fontId="68" fillId="0" borderId="189" xfId="0" applyNumberFormat="1" applyFont="1" applyBorder="1" applyAlignment="1">
      <alignment horizontal="right" vertical="center"/>
    </xf>
    <xf numFmtId="0" fontId="68" fillId="0" borderId="47" xfId="0" applyFont="1" applyBorder="1" applyAlignment="1">
      <alignment horizontal="right" vertical="center" justifyLastLine="1"/>
    </xf>
    <xf numFmtId="184" fontId="68" fillId="0" borderId="166" xfId="0" applyNumberFormat="1" applyFont="1" applyBorder="1" applyAlignment="1">
      <alignment horizontal="right" vertical="center"/>
    </xf>
    <xf numFmtId="184" fontId="68" fillId="0" borderId="165" xfId="0" applyNumberFormat="1" applyFont="1" applyBorder="1" applyAlignment="1">
      <alignment horizontal="right" vertical="center"/>
    </xf>
    <xf numFmtId="177" fontId="105" fillId="0" borderId="51" xfId="0" applyNumberFormat="1" applyFont="1" applyBorder="1" applyAlignment="1">
      <alignment horizontal="right" vertical="center"/>
    </xf>
    <xf numFmtId="177" fontId="68" fillId="0" borderId="167" xfId="0" applyNumberFormat="1" applyFont="1" applyBorder="1" applyAlignment="1" applyProtection="1">
      <alignment horizontal="right" vertical="center"/>
      <protection locked="0"/>
    </xf>
    <xf numFmtId="177" fontId="68" fillId="0" borderId="187" xfId="0" applyNumberFormat="1" applyFont="1" applyBorder="1" applyAlignment="1">
      <alignment horizontal="right" vertical="center"/>
    </xf>
    <xf numFmtId="177" fontId="68" fillId="0" borderId="188" xfId="0" applyNumberFormat="1" applyFont="1" applyBorder="1" applyAlignment="1">
      <alignment horizontal="right" vertical="center"/>
    </xf>
    <xf numFmtId="177" fontId="68" fillId="0" borderId="187" xfId="136" applyNumberFormat="1" applyFont="1" applyBorder="1" applyAlignment="1">
      <alignment horizontal="right" vertical="center"/>
    </xf>
    <xf numFmtId="178" fontId="68" fillId="0" borderId="187" xfId="136" applyNumberFormat="1" applyFont="1" applyBorder="1" applyAlignment="1">
      <alignment horizontal="right" vertical="center"/>
    </xf>
    <xf numFmtId="177" fontId="68" fillId="0" borderId="188" xfId="136" applyNumberFormat="1" applyFont="1" applyBorder="1" applyAlignment="1">
      <alignment horizontal="right" vertical="center"/>
    </xf>
    <xf numFmtId="177" fontId="68" fillId="0" borderId="51" xfId="136" applyNumberFormat="1" applyFont="1" applyBorder="1" applyAlignment="1">
      <alignment horizontal="right" vertical="center"/>
    </xf>
    <xf numFmtId="177" fontId="68" fillId="0" borderId="53" xfId="136" applyNumberFormat="1" applyFont="1" applyBorder="1" applyAlignment="1">
      <alignment horizontal="right" vertical="center"/>
    </xf>
    <xf numFmtId="179" fontId="68" fillId="0" borderId="165" xfId="136" applyNumberFormat="1" applyFont="1" applyBorder="1" applyAlignment="1">
      <alignment horizontal="right" vertical="center"/>
    </xf>
    <xf numFmtId="177" fontId="68" fillId="0" borderId="166" xfId="136" applyNumberFormat="1" applyFont="1" applyBorder="1" applyAlignment="1">
      <alignment horizontal="right" vertical="center"/>
    </xf>
    <xf numFmtId="177" fontId="68" fillId="0" borderId="167" xfId="136" applyNumberFormat="1" applyFont="1" applyBorder="1" applyAlignment="1">
      <alignment horizontal="right" vertical="center"/>
    </xf>
    <xf numFmtId="178" fontId="68" fillId="0" borderId="165" xfId="136" applyNumberFormat="1" applyFont="1" applyBorder="1" applyAlignment="1">
      <alignment horizontal="right" vertical="center"/>
    </xf>
    <xf numFmtId="177" fontId="68" fillId="0" borderId="165" xfId="136" applyNumberFormat="1" applyFont="1" applyBorder="1" applyAlignment="1">
      <alignment horizontal="right" vertical="center"/>
    </xf>
    <xf numFmtId="177" fontId="59" fillId="0" borderId="47" xfId="0" applyNumberFormat="1" applyFont="1" applyBorder="1" applyAlignment="1">
      <alignment horizontal="right" vertical="center"/>
    </xf>
    <xf numFmtId="177" fontId="59" fillId="0" borderId="165" xfId="0" applyNumberFormat="1" applyFont="1" applyBorder="1" applyAlignment="1">
      <alignment horizontal="right" vertical="center"/>
    </xf>
    <xf numFmtId="178" fontId="59" fillId="0" borderId="167" xfId="0" applyNumberFormat="1" applyFont="1" applyBorder="1" applyAlignment="1">
      <alignment horizontal="right" vertical="center"/>
    </xf>
    <xf numFmtId="0" fontId="5" fillId="0" borderId="181" xfId="0" applyFont="1" applyBorder="1">
      <alignment vertical="center"/>
    </xf>
    <xf numFmtId="181" fontId="5" fillId="0" borderId="181" xfId="0" applyNumberFormat="1" applyFont="1" applyBorder="1">
      <alignment vertical="center"/>
    </xf>
    <xf numFmtId="0" fontId="5" fillId="0" borderId="189" xfId="0" applyFont="1" applyBorder="1" applyAlignment="1">
      <alignment horizontal="right" vertical="center"/>
    </xf>
    <xf numFmtId="178" fontId="68" fillId="0" borderId="53" xfId="0" applyNumberFormat="1" applyFont="1" applyBorder="1" applyAlignment="1" applyProtection="1">
      <alignment horizontal="right" vertical="center"/>
      <protection locked="0"/>
    </xf>
    <xf numFmtId="177" fontId="68" fillId="0" borderId="189" xfId="0" applyNumberFormat="1" applyFont="1" applyBorder="1" applyAlignment="1" applyProtection="1">
      <alignment horizontal="right" vertical="center"/>
      <protection locked="0"/>
    </xf>
    <xf numFmtId="38" fontId="68" fillId="0" borderId="165" xfId="0" applyNumberFormat="1" applyFont="1" applyBorder="1" applyAlignment="1" applyProtection="1">
      <alignment horizontal="right" vertical="center"/>
      <protection locked="0"/>
    </xf>
    <xf numFmtId="183" fontId="68" fillId="0" borderId="51" xfId="0" applyNumberFormat="1" applyFont="1" applyBorder="1" applyAlignment="1" applyProtection="1">
      <alignment horizontal="right" vertical="center"/>
      <protection locked="0"/>
    </xf>
    <xf numFmtId="177" fontId="68" fillId="0" borderId="32" xfId="0" applyNumberFormat="1" applyFont="1" applyBorder="1" applyAlignment="1" applyProtection="1">
      <alignment horizontal="right" vertical="center"/>
      <protection locked="0"/>
    </xf>
    <xf numFmtId="177" fontId="68" fillId="0" borderId="47" xfId="0" applyNumberFormat="1" applyFont="1" applyBorder="1" applyProtection="1">
      <alignment vertical="center"/>
      <protection locked="0"/>
    </xf>
    <xf numFmtId="178" fontId="67" fillId="0" borderId="58" xfId="0" applyNumberFormat="1" applyFont="1" applyBorder="1" applyAlignment="1" applyProtection="1">
      <alignment horizontal="right" vertical="center"/>
      <protection locked="0"/>
    </xf>
    <xf numFmtId="177" fontId="67" fillId="0" borderId="58" xfId="0" applyNumberFormat="1" applyFont="1" applyBorder="1" applyAlignment="1" applyProtection="1">
      <alignment horizontal="right" vertical="center"/>
      <protection locked="0"/>
    </xf>
    <xf numFmtId="178" fontId="67" fillId="0" borderId="167" xfId="0" applyNumberFormat="1" applyFont="1" applyBorder="1" applyAlignment="1">
      <alignment horizontal="right" vertical="center"/>
    </xf>
    <xf numFmtId="178" fontId="67" fillId="0" borderId="166" xfId="0" applyNumberFormat="1" applyFont="1" applyBorder="1" applyAlignment="1">
      <alignment horizontal="right" vertical="center"/>
    </xf>
    <xf numFmtId="177" fontId="67" fillId="0" borderId="58" xfId="0" applyNumberFormat="1" applyFont="1" applyBorder="1" applyAlignment="1">
      <alignment horizontal="right" vertical="center"/>
    </xf>
    <xf numFmtId="178" fontId="67" fillId="0" borderId="167" xfId="0" applyNumberFormat="1" applyFont="1" applyBorder="1">
      <alignment vertical="center"/>
    </xf>
    <xf numFmtId="0" fontId="105" fillId="0" borderId="15" xfId="0" applyFont="1" applyBorder="1" applyAlignment="1">
      <alignment horizontal="center" vertical="center"/>
    </xf>
    <xf numFmtId="177" fontId="67" fillId="0" borderId="165" xfId="0" applyNumberFormat="1" applyFont="1" applyBorder="1" applyAlignment="1">
      <alignment horizontal="right" vertical="center" shrinkToFit="1"/>
    </xf>
    <xf numFmtId="178" fontId="67" fillId="0" borderId="167" xfId="0" applyNumberFormat="1" applyFont="1" applyBorder="1" applyAlignment="1">
      <alignment horizontal="right" vertical="center" shrinkToFit="1"/>
    </xf>
    <xf numFmtId="177" fontId="67" fillId="0" borderId="47" xfId="0" applyNumberFormat="1" applyFont="1" applyBorder="1" applyAlignment="1">
      <alignment horizontal="right" vertical="center" shrinkToFit="1"/>
    </xf>
    <xf numFmtId="178" fontId="67" fillId="0" borderId="165" xfId="0" applyNumberFormat="1" applyFont="1" applyBorder="1" applyAlignment="1">
      <alignment horizontal="right" vertical="center" shrinkToFit="1"/>
    </xf>
    <xf numFmtId="178" fontId="67" fillId="0" borderId="168" xfId="0" applyNumberFormat="1" applyFont="1" applyBorder="1" applyAlignment="1">
      <alignment horizontal="right" vertical="center"/>
    </xf>
    <xf numFmtId="178" fontId="68" fillId="0" borderId="166" xfId="0" applyNumberFormat="1" applyFont="1" applyBorder="1" applyAlignment="1">
      <alignment horizontal="right" vertical="center" shrinkToFit="1"/>
    </xf>
    <xf numFmtId="177" fontId="67" fillId="0" borderId="167" xfId="0" applyNumberFormat="1" applyFont="1" applyBorder="1" applyAlignment="1">
      <alignment horizontal="center" vertical="center"/>
    </xf>
    <xf numFmtId="192" fontId="67" fillId="0" borderId="165" xfId="0" applyNumberFormat="1" applyFont="1" applyBorder="1" applyAlignment="1">
      <alignment horizontal="right" vertical="center"/>
    </xf>
    <xf numFmtId="178" fontId="67" fillId="0" borderId="165" xfId="261" applyNumberFormat="1" applyFont="1" applyBorder="1" applyAlignment="1">
      <alignment horizontal="right" vertical="center"/>
    </xf>
    <xf numFmtId="178" fontId="67" fillId="0" borderId="47" xfId="0" applyNumberFormat="1" applyFont="1" applyBorder="1" applyAlignment="1">
      <alignment horizontal="right" vertical="center"/>
    </xf>
    <xf numFmtId="177" fontId="68" fillId="0" borderId="165" xfId="0" quotePrefix="1" applyNumberFormat="1" applyFont="1" applyBorder="1" applyAlignment="1">
      <alignment horizontal="right" vertical="center"/>
    </xf>
    <xf numFmtId="177" fontId="67" fillId="0" borderId="51" xfId="0" applyNumberFormat="1" applyFont="1" applyBorder="1" applyAlignment="1">
      <alignment horizontal="right" vertical="center"/>
    </xf>
    <xf numFmtId="177" fontId="67" fillId="0" borderId="51" xfId="0" quotePrefix="1" applyNumberFormat="1" applyFont="1" applyBorder="1" applyAlignment="1">
      <alignment horizontal="right" vertical="center"/>
    </xf>
    <xf numFmtId="177" fontId="67" fillId="0" borderId="53" xfId="261" applyNumberFormat="1" applyFont="1" applyBorder="1" applyAlignment="1">
      <alignment horizontal="right" vertical="center"/>
    </xf>
    <xf numFmtId="191" fontId="67" fillId="0" borderId="165" xfId="261" applyNumberFormat="1" applyFont="1" applyBorder="1" applyAlignment="1">
      <alignment horizontal="right" vertical="center"/>
    </xf>
    <xf numFmtId="0" fontId="67" fillId="0" borderId="47" xfId="0" applyFont="1" applyBorder="1" applyAlignment="1">
      <alignment horizontal="right" vertical="center" justifyLastLine="1"/>
    </xf>
    <xf numFmtId="38" fontId="67" fillId="0" borderId="53" xfId="260" applyFont="1" applyFill="1" applyBorder="1" applyAlignment="1">
      <alignment vertical="center" justifyLastLine="1"/>
    </xf>
    <xf numFmtId="0" fontId="105" fillId="0" borderId="15" xfId="0" applyFont="1" applyBorder="1" applyAlignment="1">
      <alignment horizontal="distributed" vertical="center" justifyLastLine="1"/>
    </xf>
    <xf numFmtId="184" fontId="67" fillId="0" borderId="166" xfId="0" applyNumberFormat="1" applyFont="1" applyBorder="1" applyAlignment="1">
      <alignment horizontal="right" vertical="center"/>
    </xf>
    <xf numFmtId="184" fontId="67" fillId="0" borderId="165" xfId="261" applyNumberFormat="1" applyFont="1" applyBorder="1" applyAlignment="1">
      <alignment horizontal="right" vertical="center"/>
    </xf>
    <xf numFmtId="0" fontId="59" fillId="0" borderId="0" xfId="0" applyFont="1" applyAlignment="1">
      <alignment horizontal="distributed" vertical="center" justifyLastLine="1"/>
    </xf>
    <xf numFmtId="0" fontId="68" fillId="0" borderId="0" xfId="0" applyFont="1">
      <alignment vertical="center"/>
    </xf>
    <xf numFmtId="177" fontId="68" fillId="0" borderId="157" xfId="0" applyNumberFormat="1" applyFont="1" applyBorder="1" applyAlignment="1">
      <alignment horizontal="right" vertical="center"/>
    </xf>
    <xf numFmtId="177" fontId="59" fillId="0" borderId="51" xfId="0" applyNumberFormat="1" applyFont="1" applyBorder="1" applyAlignment="1">
      <alignment horizontal="right" vertical="center"/>
    </xf>
    <xf numFmtId="179" fontId="67" fillId="0" borderId="165" xfId="261" applyNumberFormat="1" applyFont="1" applyBorder="1" applyAlignment="1">
      <alignment horizontal="right" vertical="center"/>
    </xf>
    <xf numFmtId="0" fontId="70" fillId="0" borderId="0" xfId="0" applyFont="1" applyAlignment="1">
      <alignment horizontal="right" vertical="center"/>
    </xf>
    <xf numFmtId="178" fontId="70" fillId="0" borderId="0" xfId="0" applyNumberFormat="1" applyFont="1" applyAlignment="1">
      <alignment horizontal="right" vertical="center"/>
    </xf>
    <xf numFmtId="3" fontId="68" fillId="0" borderId="51" xfId="136" applyNumberFormat="1" applyFont="1" applyBorder="1" applyAlignment="1">
      <alignment horizontal="right" vertical="center"/>
    </xf>
    <xf numFmtId="179" fontId="68" fillId="0" borderId="187" xfId="136" applyNumberFormat="1" applyFont="1" applyBorder="1" applyAlignment="1">
      <alignment horizontal="right" vertical="center"/>
    </xf>
    <xf numFmtId="177" fontId="59" fillId="0" borderId="4" xfId="0" applyNumberFormat="1" applyFont="1" applyBorder="1" applyAlignment="1">
      <alignment horizontal="right" vertical="center"/>
    </xf>
    <xf numFmtId="177" fontId="105" fillId="0" borderId="47" xfId="0" applyNumberFormat="1" applyFont="1" applyBorder="1" applyAlignment="1">
      <alignment horizontal="right" vertical="center"/>
    </xf>
    <xf numFmtId="177" fontId="105" fillId="0" borderId="165" xfId="0" applyNumberFormat="1" applyFont="1" applyBorder="1" applyAlignment="1">
      <alignment horizontal="right" vertical="center"/>
    </xf>
    <xf numFmtId="177" fontId="105" fillId="0" borderId="166" xfId="0" applyNumberFormat="1" applyFont="1" applyBorder="1" applyAlignment="1">
      <alignment horizontal="right" vertical="center"/>
    </xf>
    <xf numFmtId="178" fontId="105" fillId="0" borderId="167" xfId="0" applyNumberFormat="1" applyFont="1" applyBorder="1" applyAlignment="1">
      <alignment horizontal="right" vertical="center"/>
    </xf>
    <xf numFmtId="177" fontId="59" fillId="0" borderId="166" xfId="0" applyNumberFormat="1" applyFont="1" applyBorder="1" applyAlignment="1">
      <alignment horizontal="right" vertical="center"/>
    </xf>
    <xf numFmtId="177" fontId="67" fillId="0" borderId="47" xfId="0" applyNumberFormat="1" applyFont="1" applyBorder="1" applyProtection="1">
      <alignment vertical="center"/>
      <protection locked="0"/>
    </xf>
    <xf numFmtId="0" fontId="115" fillId="0" borderId="0" xfId="0" applyFont="1">
      <alignment vertical="center"/>
    </xf>
    <xf numFmtId="180" fontId="67" fillId="0" borderId="166" xfId="0" applyNumberFormat="1" applyFont="1" applyBorder="1" applyAlignment="1" applyProtection="1">
      <alignment horizontal="right" vertical="center"/>
      <protection locked="0"/>
    </xf>
    <xf numFmtId="178" fontId="67" fillId="0" borderId="0" xfId="0" applyNumberFormat="1" applyFont="1" applyAlignment="1" applyProtection="1">
      <alignment horizontal="right" vertical="center"/>
      <protection locked="0"/>
    </xf>
    <xf numFmtId="180" fontId="67" fillId="0" borderId="47" xfId="0" applyNumberFormat="1" applyFont="1" applyBorder="1" applyAlignment="1" applyProtection="1">
      <alignment horizontal="right" vertical="center"/>
      <protection locked="0"/>
    </xf>
    <xf numFmtId="189" fontId="67" fillId="0" borderId="47" xfId="0" applyNumberFormat="1" applyFont="1" applyBorder="1" applyAlignment="1" applyProtection="1">
      <alignment horizontal="right" vertical="center"/>
      <protection locked="0"/>
    </xf>
    <xf numFmtId="189" fontId="67" fillId="0" borderId="0" xfId="0" applyNumberFormat="1" applyFont="1" applyAlignment="1" applyProtection="1">
      <alignment horizontal="right" vertical="center"/>
      <protection locked="0"/>
    </xf>
    <xf numFmtId="0" fontId="67" fillId="0" borderId="165" xfId="0" applyFont="1" applyBorder="1" applyAlignment="1" applyProtection="1">
      <alignment horizontal="right" vertical="center"/>
      <protection locked="0"/>
    </xf>
    <xf numFmtId="180" fontId="67" fillId="0" borderId="165" xfId="0" applyNumberFormat="1" applyFont="1" applyBorder="1" applyAlignment="1" applyProtection="1">
      <alignment horizontal="right" vertical="center"/>
      <protection locked="0"/>
    </xf>
    <xf numFmtId="177" fontId="67" fillId="0" borderId="53" xfId="0" quotePrefix="1" applyNumberFormat="1" applyFont="1" applyBorder="1" applyAlignment="1" applyProtection="1">
      <alignment horizontal="right" vertical="center"/>
      <protection locked="0"/>
    </xf>
    <xf numFmtId="189" fontId="110" fillId="0" borderId="47" xfId="0" applyNumberFormat="1" applyFont="1" applyBorder="1" applyAlignment="1" applyProtection="1">
      <alignment horizontal="right" vertical="center"/>
      <protection locked="0"/>
    </xf>
    <xf numFmtId="189" fontId="68" fillId="0" borderId="0" xfId="0" applyNumberFormat="1" applyFont="1" applyAlignment="1" applyProtection="1">
      <alignment horizontal="right" vertical="center"/>
      <protection locked="0"/>
    </xf>
    <xf numFmtId="1" fontId="68" fillId="0" borderId="47" xfId="0" applyNumberFormat="1" applyFont="1" applyBorder="1" applyAlignment="1">
      <alignment horizontal="right" vertical="center"/>
    </xf>
    <xf numFmtId="189" fontId="68" fillId="0" borderId="47" xfId="0" applyNumberFormat="1" applyFont="1" applyBorder="1" applyAlignment="1" applyProtection="1">
      <alignment horizontal="right" vertical="center"/>
      <protection locked="0"/>
    </xf>
    <xf numFmtId="0" fontId="120" fillId="0" borderId="32" xfId="0" applyFont="1" applyBorder="1" applyAlignment="1">
      <alignment horizontal="center" vertical="center"/>
    </xf>
    <xf numFmtId="178" fontId="5" fillId="0" borderId="51" xfId="0" applyNumberFormat="1" applyFont="1" applyBorder="1" applyAlignment="1" applyProtection="1">
      <alignment horizontal="right" vertical="center"/>
      <protection locked="0"/>
    </xf>
    <xf numFmtId="178" fontId="5" fillId="0" borderId="187" xfId="0" applyNumberFormat="1" applyFont="1" applyBorder="1" applyAlignment="1" applyProtection="1">
      <alignment horizontal="right" vertical="center"/>
      <protection locked="0"/>
    </xf>
    <xf numFmtId="178" fontId="5" fillId="0" borderId="188" xfId="0" applyNumberFormat="1" applyFont="1" applyBorder="1" applyAlignment="1" applyProtection="1">
      <alignment horizontal="right" vertical="center"/>
      <protection locked="0"/>
    </xf>
    <xf numFmtId="178" fontId="5" fillId="0" borderId="58" xfId="0" applyNumberFormat="1" applyFont="1" applyBorder="1" applyAlignment="1" applyProtection="1">
      <alignment horizontal="right" vertical="center"/>
      <protection locked="0"/>
    </xf>
    <xf numFmtId="178" fontId="5" fillId="0" borderId="189" xfId="0" applyNumberFormat="1" applyFont="1" applyBorder="1" applyAlignment="1" applyProtection="1">
      <alignment horizontal="right" vertical="center"/>
      <protection locked="0"/>
    </xf>
    <xf numFmtId="178" fontId="68" fillId="0" borderId="169" xfId="0" applyNumberFormat="1" applyFont="1" applyBorder="1" applyAlignment="1" applyProtection="1">
      <alignment horizontal="right" vertical="center"/>
      <protection locked="0"/>
    </xf>
    <xf numFmtId="178" fontId="68" fillId="0" borderId="171" xfId="0" applyNumberFormat="1" applyFont="1" applyBorder="1" applyAlignment="1" applyProtection="1">
      <alignment horizontal="right" vertical="center"/>
      <protection locked="0"/>
    </xf>
    <xf numFmtId="178" fontId="68" fillId="0" borderId="170" xfId="0" applyNumberFormat="1" applyFont="1" applyBorder="1" applyAlignment="1" applyProtection="1">
      <alignment horizontal="right" vertical="center"/>
      <protection locked="0"/>
    </xf>
    <xf numFmtId="178" fontId="68" fillId="0" borderId="158" xfId="0" applyNumberFormat="1" applyFont="1" applyBorder="1" applyAlignment="1" applyProtection="1">
      <alignment horizontal="right" vertical="center"/>
      <protection locked="0"/>
    </xf>
    <xf numFmtId="178" fontId="68" fillId="0" borderId="159" xfId="0" applyNumberFormat="1" applyFont="1" applyBorder="1" applyAlignment="1" applyProtection="1">
      <alignment horizontal="right" vertical="center"/>
      <protection locked="0"/>
    </xf>
    <xf numFmtId="178" fontId="67" fillId="0" borderId="4" xfId="0" applyNumberFormat="1" applyFont="1" applyBorder="1" applyAlignment="1" applyProtection="1">
      <alignment horizontal="right" vertical="center"/>
      <protection locked="0"/>
    </xf>
    <xf numFmtId="178" fontId="67" fillId="0" borderId="158" xfId="0" applyNumberFormat="1" applyFont="1" applyBorder="1" applyAlignment="1" applyProtection="1">
      <alignment horizontal="right" vertical="center"/>
      <protection locked="0"/>
    </xf>
    <xf numFmtId="178" fontId="67" fillId="0" borderId="159" xfId="0" applyNumberFormat="1" applyFont="1" applyBorder="1" applyAlignment="1" applyProtection="1">
      <alignment horizontal="right" vertical="center"/>
      <protection locked="0"/>
    </xf>
    <xf numFmtId="178" fontId="68" fillId="0" borderId="47" xfId="0" applyNumberFormat="1" applyFont="1" applyBorder="1" applyAlignment="1" applyProtection="1">
      <alignment horizontal="right" vertical="center"/>
      <protection locked="0"/>
    </xf>
    <xf numFmtId="0" fontId="59" fillId="0" borderId="66" xfId="0" applyFont="1" applyBorder="1" applyAlignment="1">
      <alignment horizontal="center" vertical="center"/>
    </xf>
    <xf numFmtId="178" fontId="68" fillId="0" borderId="67" xfId="0" applyNumberFormat="1" applyFont="1" applyBorder="1" applyAlignment="1" applyProtection="1">
      <alignment horizontal="right" vertical="center"/>
      <protection locked="0"/>
    </xf>
    <xf numFmtId="178" fontId="68" fillId="0" borderId="64" xfId="0" applyNumberFormat="1" applyFont="1" applyBorder="1" applyAlignment="1" applyProtection="1">
      <alignment horizontal="right" vertical="center"/>
      <protection locked="0"/>
    </xf>
    <xf numFmtId="178" fontId="68" fillId="0" borderId="62" xfId="0" applyNumberFormat="1" applyFont="1" applyBorder="1" applyAlignment="1" applyProtection="1">
      <alignment horizontal="right" vertical="center"/>
      <protection locked="0"/>
    </xf>
    <xf numFmtId="178" fontId="68" fillId="0" borderId="74" xfId="0" applyNumberFormat="1" applyFont="1" applyBorder="1" applyAlignment="1" applyProtection="1">
      <alignment horizontal="right" vertical="center"/>
      <protection locked="0"/>
    </xf>
    <xf numFmtId="178" fontId="68" fillId="0" borderId="63" xfId="0" applyNumberFormat="1" applyFont="1" applyBorder="1" applyAlignment="1" applyProtection="1">
      <alignment horizontal="right" vertical="center"/>
      <protection locked="0"/>
    </xf>
    <xf numFmtId="177" fontId="5" fillId="0" borderId="51" xfId="0" applyNumberFormat="1" applyFont="1" applyBorder="1" applyAlignment="1" applyProtection="1">
      <alignment horizontal="right" vertical="center"/>
      <protection locked="0"/>
    </xf>
    <xf numFmtId="177" fontId="5" fillId="0" borderId="187" xfId="0" applyNumberFormat="1" applyFont="1" applyBorder="1" applyAlignment="1" applyProtection="1">
      <alignment horizontal="right" vertical="center"/>
      <protection locked="0"/>
    </xf>
    <xf numFmtId="177" fontId="5" fillId="0" borderId="47" xfId="0" applyNumberFormat="1" applyFont="1" applyBorder="1" applyAlignment="1" applyProtection="1">
      <alignment horizontal="right" vertical="center"/>
      <protection locked="0"/>
    </xf>
    <xf numFmtId="177" fontId="5" fillId="0" borderId="58" xfId="0" applyNumberFormat="1" applyFont="1" applyBorder="1" applyAlignment="1" applyProtection="1">
      <alignment horizontal="right" vertical="center"/>
      <protection locked="0"/>
    </xf>
    <xf numFmtId="178" fontId="5" fillId="0" borderId="189" xfId="0" applyNumberFormat="1" applyFont="1" applyBorder="1" applyProtection="1">
      <alignment vertical="center"/>
      <protection locked="0"/>
    </xf>
    <xf numFmtId="177" fontId="68" fillId="0" borderId="169" xfId="0" applyNumberFormat="1" applyFont="1" applyBorder="1" applyAlignment="1" applyProtection="1">
      <alignment horizontal="right" vertical="center"/>
      <protection locked="0"/>
    </xf>
    <xf numFmtId="177" fontId="68" fillId="0" borderId="171" xfId="0" applyNumberFormat="1" applyFont="1" applyBorder="1" applyAlignment="1" applyProtection="1">
      <alignment horizontal="right" vertical="center"/>
      <protection locked="0"/>
    </xf>
    <xf numFmtId="178" fontId="68" fillId="0" borderId="170" xfId="0" applyNumberFormat="1" applyFont="1" applyBorder="1" applyProtection="1">
      <alignment vertical="center"/>
      <protection locked="0"/>
    </xf>
    <xf numFmtId="178" fontId="67" fillId="0" borderId="167" xfId="0" applyNumberFormat="1" applyFont="1" applyBorder="1" applyProtection="1">
      <alignment vertical="center"/>
      <protection locked="0"/>
    </xf>
    <xf numFmtId="178" fontId="68" fillId="0" borderId="159" xfId="0" applyNumberFormat="1" applyFont="1" applyBorder="1" applyProtection="1">
      <alignment vertical="center"/>
      <protection locked="0"/>
    </xf>
    <xf numFmtId="178" fontId="68" fillId="0" borderId="0" xfId="0" applyNumberFormat="1" applyFont="1">
      <alignment vertical="center"/>
    </xf>
    <xf numFmtId="177" fontId="67" fillId="0" borderId="4" xfId="0" applyNumberFormat="1" applyFont="1" applyBorder="1" applyAlignment="1" applyProtection="1">
      <alignment horizontal="right" vertical="center"/>
      <protection locked="0"/>
    </xf>
    <xf numFmtId="177" fontId="67" fillId="0" borderId="51" xfId="0" quotePrefix="1" applyNumberFormat="1" applyFont="1" applyBorder="1" applyAlignment="1" applyProtection="1">
      <alignment horizontal="right" vertical="center"/>
      <protection locked="0"/>
    </xf>
    <xf numFmtId="178" fontId="67" fillId="0" borderId="4" xfId="0" quotePrefix="1" applyNumberFormat="1" applyFont="1" applyBorder="1" applyAlignment="1" applyProtection="1">
      <alignment horizontal="right" vertical="center"/>
      <protection locked="0"/>
    </xf>
    <xf numFmtId="178" fontId="67" fillId="0" borderId="159" xfId="0" applyNumberFormat="1" applyFont="1" applyBorder="1" applyProtection="1">
      <alignment vertical="center"/>
      <protection locked="0"/>
    </xf>
    <xf numFmtId="177" fontId="68" fillId="0" borderId="64" xfId="0" applyNumberFormat="1" applyFont="1" applyBorder="1" applyAlignment="1" applyProtection="1">
      <alignment horizontal="right" vertical="center"/>
      <protection locked="0"/>
    </xf>
    <xf numFmtId="177" fontId="5" fillId="0" borderId="47" xfId="0" applyNumberFormat="1" applyFont="1" applyBorder="1" applyAlignment="1">
      <alignment horizontal="right" vertical="center"/>
    </xf>
    <xf numFmtId="178" fontId="5" fillId="0" borderId="187" xfId="0" applyNumberFormat="1" applyFont="1" applyBorder="1" applyAlignment="1">
      <alignment horizontal="right" vertical="center"/>
    </xf>
    <xf numFmtId="177" fontId="5" fillId="0" borderId="187" xfId="0" applyNumberFormat="1" applyFont="1" applyBorder="1" applyAlignment="1">
      <alignment horizontal="right" vertical="center"/>
    </xf>
    <xf numFmtId="178" fontId="5" fillId="0" borderId="189" xfId="0" applyNumberFormat="1" applyFont="1" applyBorder="1" applyAlignment="1">
      <alignment horizontal="right" vertical="center"/>
    </xf>
    <xf numFmtId="177" fontId="5" fillId="0" borderId="188" xfId="0" applyNumberFormat="1" applyFont="1" applyBorder="1" applyAlignment="1">
      <alignment horizontal="right" vertical="center"/>
    </xf>
    <xf numFmtId="178" fontId="68" fillId="0" borderId="187" xfId="0" applyNumberFormat="1" applyFont="1" applyBorder="1" applyAlignment="1">
      <alignment horizontal="right" vertical="center"/>
    </xf>
    <xf numFmtId="177" fontId="5" fillId="0" borderId="58" xfId="0" applyNumberFormat="1" applyFont="1" applyBorder="1" applyAlignment="1">
      <alignment horizontal="right" vertical="center"/>
    </xf>
    <xf numFmtId="178" fontId="5" fillId="0" borderId="189" xfId="0" applyNumberFormat="1" applyFont="1" applyBorder="1">
      <alignment vertical="center"/>
    </xf>
    <xf numFmtId="178" fontId="68" fillId="0" borderId="169" xfId="0" applyNumberFormat="1" applyFont="1" applyBorder="1" applyAlignment="1">
      <alignment horizontal="right" vertical="center"/>
    </xf>
    <xf numFmtId="177" fontId="68" fillId="0" borderId="169" xfId="0" applyNumberFormat="1" applyFont="1" applyBorder="1" applyAlignment="1">
      <alignment horizontal="right" vertical="center"/>
    </xf>
    <xf numFmtId="178" fontId="68" fillId="0" borderId="170" xfId="0" applyNumberFormat="1" applyFont="1" applyBorder="1" applyAlignment="1">
      <alignment horizontal="right" vertical="center"/>
    </xf>
    <xf numFmtId="177" fontId="68" fillId="0" borderId="171" xfId="0" applyNumberFormat="1" applyFont="1" applyBorder="1" applyAlignment="1">
      <alignment horizontal="right" vertical="center"/>
    </xf>
    <xf numFmtId="178" fontId="68" fillId="0" borderId="171" xfId="0" applyNumberFormat="1" applyFont="1" applyBorder="1" applyAlignment="1">
      <alignment horizontal="right" vertical="center"/>
    </xf>
    <xf numFmtId="178" fontId="68" fillId="0" borderId="170" xfId="0" applyNumberFormat="1" applyFont="1" applyBorder="1">
      <alignment vertical="center"/>
    </xf>
    <xf numFmtId="177" fontId="68" fillId="0" borderId="158" xfId="0" applyNumberFormat="1" applyFont="1" applyBorder="1" applyAlignment="1">
      <alignment horizontal="right" vertical="center"/>
    </xf>
    <xf numFmtId="178" fontId="68" fillId="0" borderId="158" xfId="0" applyNumberFormat="1" applyFont="1" applyBorder="1" applyAlignment="1">
      <alignment horizontal="right" vertical="center"/>
    </xf>
    <xf numFmtId="178" fontId="67" fillId="0" borderId="4" xfId="0" applyNumberFormat="1" applyFont="1" applyBorder="1" applyAlignment="1">
      <alignment horizontal="right" vertical="center"/>
    </xf>
    <xf numFmtId="177" fontId="67" fillId="0" borderId="4" xfId="0" applyNumberFormat="1" applyFont="1" applyBorder="1" applyAlignment="1">
      <alignment horizontal="right" vertical="center"/>
    </xf>
    <xf numFmtId="178" fontId="67" fillId="0" borderId="159" xfId="0" applyNumberFormat="1" applyFont="1" applyBorder="1" applyAlignment="1">
      <alignment horizontal="right" vertical="center"/>
    </xf>
    <xf numFmtId="177" fontId="67" fillId="0" borderId="158" xfId="0" applyNumberFormat="1" applyFont="1" applyBorder="1" applyAlignment="1">
      <alignment horizontal="right" vertical="center"/>
    </xf>
    <xf numFmtId="177" fontId="67" fillId="0" borderId="4" xfId="0" quotePrefix="1" applyNumberFormat="1" applyFont="1" applyBorder="1" applyAlignment="1">
      <alignment horizontal="right" vertical="center"/>
    </xf>
    <xf numFmtId="178" fontId="67" fillId="0" borderId="158" xfId="0" quotePrefix="1" applyNumberFormat="1" applyFont="1" applyBorder="1" applyAlignment="1">
      <alignment horizontal="right" vertical="center"/>
    </xf>
    <xf numFmtId="178" fontId="67" fillId="0" borderId="159" xfId="0" applyNumberFormat="1" applyFont="1" applyBorder="1">
      <alignment vertical="center"/>
    </xf>
    <xf numFmtId="178" fontId="5" fillId="0" borderId="188" xfId="0" applyNumberFormat="1" applyFont="1" applyBorder="1" applyAlignment="1">
      <alignment horizontal="right" vertical="center"/>
    </xf>
    <xf numFmtId="178" fontId="67" fillId="0" borderId="51" xfId="0" applyNumberFormat="1" applyFont="1" applyBorder="1" applyAlignment="1">
      <alignment horizontal="right" vertical="center"/>
    </xf>
    <xf numFmtId="0" fontId="120" fillId="0" borderId="15" xfId="0" applyFont="1" applyBorder="1" applyAlignment="1">
      <alignment horizontal="center" vertical="center"/>
    </xf>
    <xf numFmtId="177" fontId="5" fillId="0" borderId="187" xfId="0" applyNumberFormat="1" applyFont="1" applyBorder="1" applyAlignment="1">
      <alignment horizontal="right" vertical="center" shrinkToFit="1"/>
    </xf>
    <xf numFmtId="178" fontId="5" fillId="0" borderId="189" xfId="0" applyNumberFormat="1" applyFont="1" applyBorder="1" applyAlignment="1">
      <alignment horizontal="right" vertical="center" shrinkToFit="1"/>
    </xf>
    <xf numFmtId="177" fontId="5" fillId="0" borderId="47" xfId="0" applyNumberFormat="1" applyFont="1" applyBorder="1" applyAlignment="1">
      <alignment horizontal="right" vertical="center" shrinkToFit="1"/>
    </xf>
    <xf numFmtId="178" fontId="5" fillId="0" borderId="187" xfId="0" applyNumberFormat="1" applyFont="1" applyBorder="1" applyAlignment="1">
      <alignment horizontal="right" vertical="center" shrinkToFit="1"/>
    </xf>
    <xf numFmtId="177" fontId="5" fillId="0" borderId="51" xfId="0" applyNumberFormat="1" applyFont="1" applyBorder="1" applyAlignment="1">
      <alignment horizontal="right" vertical="center" shrinkToFit="1"/>
    </xf>
    <xf numFmtId="178" fontId="5" fillId="0" borderId="190" xfId="0" applyNumberFormat="1" applyFont="1" applyBorder="1" applyAlignment="1">
      <alignment horizontal="right" vertical="center"/>
    </xf>
    <xf numFmtId="177" fontId="68" fillId="0" borderId="169" xfId="0" applyNumberFormat="1" applyFont="1" applyBorder="1" applyAlignment="1">
      <alignment horizontal="right" vertical="center" shrinkToFit="1"/>
    </xf>
    <xf numFmtId="178" fontId="68" fillId="0" borderId="170" xfId="0" applyNumberFormat="1" applyFont="1" applyBorder="1" applyAlignment="1">
      <alignment horizontal="right" vertical="center" shrinkToFit="1"/>
    </xf>
    <xf numFmtId="178" fontId="68" fillId="0" borderId="169" xfId="0" applyNumberFormat="1" applyFont="1" applyBorder="1" applyAlignment="1">
      <alignment horizontal="right" vertical="center" shrinkToFit="1"/>
    </xf>
    <xf numFmtId="178" fontId="68" fillId="0" borderId="172" xfId="0" applyNumberFormat="1" applyFont="1" applyBorder="1" applyAlignment="1">
      <alignment horizontal="right" vertical="center"/>
    </xf>
    <xf numFmtId="177" fontId="25" fillId="0" borderId="171" xfId="0" applyNumberFormat="1" applyFont="1" applyBorder="1" applyAlignment="1">
      <alignment horizontal="right" vertical="center"/>
    </xf>
    <xf numFmtId="177" fontId="67" fillId="0" borderId="51" xfId="0" applyNumberFormat="1" applyFont="1" applyBorder="1" applyAlignment="1">
      <alignment horizontal="right" vertical="center" shrinkToFit="1"/>
    </xf>
    <xf numFmtId="177" fontId="68" fillId="0" borderId="4" xfId="0" applyNumberFormat="1" applyFont="1" applyBorder="1" applyAlignment="1">
      <alignment horizontal="right" vertical="center" shrinkToFit="1"/>
    </xf>
    <xf numFmtId="178" fontId="68" fillId="0" borderId="163" xfId="0" applyNumberFormat="1" applyFont="1" applyBorder="1" applyAlignment="1">
      <alignment horizontal="right" vertical="center"/>
    </xf>
    <xf numFmtId="178" fontId="68" fillId="0" borderId="159" xfId="0" applyNumberFormat="1" applyFont="1" applyBorder="1" applyAlignment="1">
      <alignment horizontal="right" vertical="center" shrinkToFit="1"/>
    </xf>
    <xf numFmtId="178" fontId="68" fillId="0" borderId="4" xfId="0" applyNumberFormat="1" applyFont="1" applyBorder="1" applyAlignment="1">
      <alignment horizontal="right" vertical="center" shrinkToFit="1"/>
    </xf>
    <xf numFmtId="177" fontId="67" fillId="0" borderId="158" xfId="0" quotePrefix="1" applyNumberFormat="1" applyFont="1" applyBorder="1" applyAlignment="1">
      <alignment horizontal="right" vertical="center"/>
    </xf>
    <xf numFmtId="178" fontId="67" fillId="0" borderId="4" xfId="0" quotePrefix="1" applyNumberFormat="1" applyFont="1" applyBorder="1" applyAlignment="1">
      <alignment horizontal="right" vertical="center"/>
    </xf>
    <xf numFmtId="178" fontId="67" fillId="0" borderId="158" xfId="136" applyNumberFormat="1" applyFont="1" applyBorder="1" applyAlignment="1">
      <alignment horizontal="right" vertical="center"/>
    </xf>
    <xf numFmtId="177" fontId="67" fillId="0" borderId="4" xfId="0" applyNumberFormat="1" applyFont="1" applyBorder="1" applyAlignment="1">
      <alignment horizontal="right" vertical="center" shrinkToFit="1"/>
    </xf>
    <xf numFmtId="178" fontId="67" fillId="0" borderId="159" xfId="0" applyNumberFormat="1" applyFont="1" applyBorder="1" applyAlignment="1">
      <alignment horizontal="right" vertical="center" shrinkToFit="1"/>
    </xf>
    <xf numFmtId="177" fontId="67" fillId="0" borderId="47" xfId="136" applyNumberFormat="1" applyFont="1" applyBorder="1" applyAlignment="1">
      <alignment horizontal="right" vertical="center" shrinkToFit="1"/>
    </xf>
    <xf numFmtId="178" fontId="67" fillId="0" borderId="4" xfId="0" applyNumberFormat="1" applyFont="1" applyBorder="1" applyAlignment="1">
      <alignment horizontal="right" vertical="center" shrinkToFit="1"/>
    </xf>
    <xf numFmtId="178" fontId="67" fillId="0" borderId="163" xfId="0" applyNumberFormat="1" applyFont="1" applyBorder="1" applyAlignment="1">
      <alignment horizontal="right" vertical="center"/>
    </xf>
    <xf numFmtId="178" fontId="67" fillId="0" borderId="53" xfId="0" applyNumberFormat="1" applyFont="1" applyBorder="1" applyAlignment="1">
      <alignment horizontal="right" vertical="center"/>
    </xf>
    <xf numFmtId="178" fontId="68" fillId="0" borderId="158" xfId="0" applyNumberFormat="1" applyFont="1" applyBorder="1" applyAlignment="1">
      <alignment horizontal="right" vertical="center" shrinkToFit="1"/>
    </xf>
    <xf numFmtId="177" fontId="68" fillId="0" borderId="58" xfId="0" applyNumberFormat="1" applyFont="1" applyBorder="1" applyAlignment="1">
      <alignment horizontal="right" vertical="center" shrinkToFit="1"/>
    </xf>
    <xf numFmtId="177" fontId="67" fillId="0" borderId="15" xfId="0" applyNumberFormat="1" applyFont="1" applyBorder="1" applyAlignment="1">
      <alignment horizontal="right" vertical="center" shrinkToFit="1"/>
    </xf>
    <xf numFmtId="178" fontId="67" fillId="0" borderId="158" xfId="0" applyNumberFormat="1" applyFont="1" applyBorder="1" applyAlignment="1">
      <alignment horizontal="right" vertical="center" shrinkToFit="1"/>
    </xf>
    <xf numFmtId="177" fontId="67" fillId="0" borderId="58" xfId="0" applyNumberFormat="1" applyFont="1" applyBorder="1" applyAlignment="1">
      <alignment horizontal="right" vertical="center" shrinkToFit="1"/>
    </xf>
    <xf numFmtId="177" fontId="5" fillId="0" borderId="189" xfId="0" applyNumberFormat="1" applyFont="1" applyBorder="1" applyAlignment="1">
      <alignment horizontal="right" vertical="center"/>
    </xf>
    <xf numFmtId="177" fontId="5" fillId="0" borderId="189" xfId="0" applyNumberFormat="1" applyFont="1" applyBorder="1" applyAlignment="1">
      <alignment horizontal="center" vertical="center"/>
    </xf>
    <xf numFmtId="192" fontId="5" fillId="0" borderId="187" xfId="0" applyNumberFormat="1" applyFont="1" applyBorder="1" applyAlignment="1">
      <alignment horizontal="right" vertical="center"/>
    </xf>
    <xf numFmtId="178" fontId="5" fillId="0" borderId="47" xfId="0" applyNumberFormat="1" applyFont="1" applyBorder="1" applyAlignment="1">
      <alignment horizontal="right" vertical="center"/>
    </xf>
    <xf numFmtId="177" fontId="68" fillId="0" borderId="170" xfId="0" applyNumberFormat="1" applyFont="1" applyBorder="1" applyAlignment="1">
      <alignment horizontal="right" vertical="center"/>
    </xf>
    <xf numFmtId="177" fontId="68" fillId="0" borderId="170" xfId="0" applyNumberFormat="1" applyFont="1" applyBorder="1" applyAlignment="1">
      <alignment horizontal="center" vertical="center"/>
    </xf>
    <xf numFmtId="192" fontId="68" fillId="0" borderId="169" xfId="0" applyNumberFormat="1" applyFont="1" applyBorder="1" applyAlignment="1">
      <alignment horizontal="right" vertical="center"/>
    </xf>
    <xf numFmtId="192" fontId="68" fillId="0" borderId="4" xfId="0" applyNumberFormat="1" applyFont="1" applyBorder="1" applyAlignment="1">
      <alignment horizontal="right" vertical="center"/>
    </xf>
    <xf numFmtId="177" fontId="67" fillId="0" borderId="159" xfId="0" applyNumberFormat="1" applyFont="1" applyBorder="1" applyAlignment="1">
      <alignment horizontal="right" vertical="center"/>
    </xf>
    <xf numFmtId="177" fontId="67" fillId="0" borderId="159" xfId="0" applyNumberFormat="1" applyFont="1" applyBorder="1" applyAlignment="1">
      <alignment horizontal="center" vertical="center"/>
    </xf>
    <xf numFmtId="192" fontId="67" fillId="0" borderId="4" xfId="0" applyNumberFormat="1" applyFont="1" applyBorder="1" applyAlignment="1">
      <alignment horizontal="right" vertical="center"/>
    </xf>
    <xf numFmtId="177" fontId="68" fillId="0" borderId="53" xfId="0" applyNumberFormat="1" applyFont="1" applyBorder="1" applyAlignment="1">
      <alignment horizontal="right" vertical="center" shrinkToFit="1"/>
    </xf>
    <xf numFmtId="177" fontId="68" fillId="0" borderId="166" xfId="0" applyNumberFormat="1" applyFont="1" applyBorder="1" applyAlignment="1">
      <alignment horizontal="right" vertical="center" shrinkToFit="1"/>
    </xf>
    <xf numFmtId="177" fontId="68" fillId="0" borderId="167" xfId="0" applyNumberFormat="1" applyFont="1" applyBorder="1" applyAlignment="1">
      <alignment horizontal="right" vertical="center" shrinkToFit="1"/>
    </xf>
    <xf numFmtId="191" fontId="68" fillId="0" borderId="165" xfId="0" applyNumberFormat="1" applyFont="1" applyBorder="1" applyAlignment="1">
      <alignment horizontal="right" vertical="center" shrinkToFit="1"/>
    </xf>
    <xf numFmtId="179" fontId="68" fillId="0" borderId="165" xfId="0" applyNumberFormat="1" applyFont="1" applyBorder="1" applyAlignment="1">
      <alignment horizontal="right" vertical="center" shrinkToFit="1"/>
    </xf>
    <xf numFmtId="0" fontId="68" fillId="0" borderId="47" xfId="0" applyFont="1" applyBorder="1" applyAlignment="1">
      <alignment horizontal="right" vertical="center" shrinkToFit="1"/>
    </xf>
    <xf numFmtId="184" fontId="68" fillId="0" borderId="166" xfId="0" applyNumberFormat="1" applyFont="1" applyBorder="1" applyAlignment="1">
      <alignment horizontal="right" vertical="center" shrinkToFit="1"/>
    </xf>
    <xf numFmtId="184" fontId="68" fillId="0" borderId="165" xfId="0" applyNumberFormat="1" applyFont="1" applyBorder="1" applyAlignment="1">
      <alignment horizontal="right" vertical="center" shrinkToFit="1"/>
    </xf>
    <xf numFmtId="177" fontId="5" fillId="0" borderId="51" xfId="0" applyNumberFormat="1" applyFont="1" applyBorder="1" applyAlignment="1">
      <alignment horizontal="right" vertical="center"/>
    </xf>
    <xf numFmtId="191" fontId="5" fillId="0" borderId="187" xfId="0" applyNumberFormat="1" applyFont="1" applyBorder="1" applyAlignment="1">
      <alignment horizontal="right" vertical="center"/>
    </xf>
    <xf numFmtId="0" fontId="5" fillId="0" borderId="47" xfId="0" applyFont="1" applyBorder="1" applyAlignment="1">
      <alignment horizontal="right" vertical="center" justifyLastLine="1"/>
    </xf>
    <xf numFmtId="184" fontId="5" fillId="0" borderId="187" xfId="0" applyNumberFormat="1" applyFont="1" applyBorder="1" applyAlignment="1">
      <alignment horizontal="right" vertical="center"/>
    </xf>
    <xf numFmtId="191" fontId="68" fillId="0" borderId="169" xfId="0" applyNumberFormat="1" applyFont="1" applyBorder="1" applyAlignment="1">
      <alignment horizontal="right" vertical="center"/>
    </xf>
    <xf numFmtId="184" fontId="68" fillId="0" borderId="171" xfId="0" applyNumberFormat="1" applyFont="1" applyBorder="1" applyAlignment="1">
      <alignment horizontal="right" vertical="center"/>
    </xf>
    <xf numFmtId="184" fontId="68" fillId="0" borderId="169" xfId="0" applyNumberFormat="1" applyFont="1" applyBorder="1" applyAlignment="1">
      <alignment horizontal="right" vertical="center"/>
    </xf>
    <xf numFmtId="191" fontId="68" fillId="0" borderId="4" xfId="0" applyNumberFormat="1" applyFont="1" applyBorder="1" applyAlignment="1">
      <alignment horizontal="right" vertical="center"/>
    </xf>
    <xf numFmtId="0" fontId="68" fillId="0" borderId="47" xfId="0" applyFont="1" applyBorder="1" applyAlignment="1">
      <alignment horizontal="right" vertical="center"/>
    </xf>
    <xf numFmtId="184" fontId="68" fillId="0" borderId="158" xfId="0" applyNumberFormat="1" applyFont="1" applyBorder="1" applyAlignment="1">
      <alignment horizontal="right" vertical="center"/>
    </xf>
    <xf numFmtId="184" fontId="68" fillId="0" borderId="4" xfId="0" applyNumberFormat="1" applyFont="1" applyBorder="1" applyAlignment="1">
      <alignment horizontal="right" vertical="center"/>
    </xf>
    <xf numFmtId="177" fontId="68" fillId="0" borderId="47" xfId="0" quotePrefix="1" applyNumberFormat="1" applyFont="1" applyBorder="1" applyAlignment="1">
      <alignment horizontal="right" vertical="center"/>
    </xf>
    <xf numFmtId="177" fontId="68" fillId="0" borderId="157" xfId="0" quotePrefix="1" applyNumberFormat="1" applyFont="1" applyBorder="1" applyAlignment="1">
      <alignment horizontal="right" vertical="center"/>
    </xf>
    <xf numFmtId="0" fontId="68" fillId="0" borderId="158" xfId="0" applyFont="1" applyBorder="1" applyAlignment="1">
      <alignment horizontal="right" vertical="center"/>
    </xf>
    <xf numFmtId="0" fontId="68" fillId="0" borderId="157" xfId="0" applyFont="1" applyBorder="1" applyAlignment="1">
      <alignment horizontal="right" vertical="center"/>
    </xf>
    <xf numFmtId="177" fontId="68" fillId="0" borderId="176" xfId="0" applyNumberFormat="1" applyFont="1" applyBorder="1" applyAlignment="1">
      <alignment horizontal="right" vertical="center"/>
    </xf>
    <xf numFmtId="191" fontId="68" fillId="0" borderId="157" xfId="0" applyNumberFormat="1" applyFont="1" applyBorder="1" applyAlignment="1">
      <alignment horizontal="right" vertical="center"/>
    </xf>
    <xf numFmtId="177" fontId="68" fillId="0" borderId="53" xfId="0" quotePrefix="1" applyNumberFormat="1" applyFont="1" applyBorder="1" applyAlignment="1">
      <alignment horizontal="right" vertical="center"/>
    </xf>
    <xf numFmtId="177" fontId="67" fillId="0" borderId="53" xfId="136" applyNumberFormat="1" applyFont="1" applyBorder="1" applyAlignment="1">
      <alignment horizontal="right" vertical="center"/>
    </xf>
    <xf numFmtId="191" fontId="67" fillId="0" borderId="157" xfId="136" applyNumberFormat="1" applyFont="1" applyBorder="1" applyAlignment="1">
      <alignment horizontal="right" vertical="center"/>
    </xf>
    <xf numFmtId="0" fontId="67" fillId="0" borderId="158" xfId="0" applyFont="1" applyBorder="1" applyAlignment="1">
      <alignment horizontal="right" vertical="center"/>
    </xf>
    <xf numFmtId="0" fontId="67" fillId="0" borderId="157" xfId="0" applyFont="1" applyBorder="1" applyAlignment="1">
      <alignment horizontal="right" vertical="center"/>
    </xf>
    <xf numFmtId="177" fontId="5" fillId="0" borderId="53" xfId="0" applyNumberFormat="1" applyFont="1" applyBorder="1" applyAlignment="1">
      <alignment horizontal="right" vertical="center"/>
    </xf>
    <xf numFmtId="177" fontId="5" fillId="0" borderId="169" xfId="0" applyNumberFormat="1" applyFont="1" applyBorder="1" applyAlignment="1">
      <alignment horizontal="right" vertical="center"/>
    </xf>
    <xf numFmtId="0" fontId="120" fillId="0" borderId="0" xfId="0" applyFont="1" applyAlignment="1">
      <alignment horizontal="center" vertical="center" shrinkToFit="1"/>
    </xf>
    <xf numFmtId="184" fontId="68" fillId="0" borderId="188" xfId="0" applyNumberFormat="1" applyFont="1" applyBorder="1" applyAlignment="1">
      <alignment horizontal="right" vertical="center"/>
    </xf>
    <xf numFmtId="177" fontId="68" fillId="0" borderId="175" xfId="136" applyNumberFormat="1" applyFont="1" applyBorder="1" applyAlignment="1">
      <alignment horizontal="right" vertical="center"/>
    </xf>
    <xf numFmtId="177" fontId="68" fillId="0" borderId="169" xfId="136" applyNumberFormat="1" applyFont="1" applyBorder="1" applyAlignment="1">
      <alignment horizontal="right" vertical="center"/>
    </xf>
    <xf numFmtId="177" fontId="68" fillId="0" borderId="0" xfId="136" applyNumberFormat="1" applyFont="1" applyAlignment="1">
      <alignment horizontal="right" vertical="center"/>
    </xf>
    <xf numFmtId="0" fontId="68" fillId="0" borderId="15" xfId="0" applyFont="1" applyBorder="1" applyAlignment="1">
      <alignment horizontal="right" vertical="center"/>
    </xf>
    <xf numFmtId="38" fontId="68" fillId="0" borderId="159" xfId="110" applyFont="1" applyFill="1" applyBorder="1" applyAlignment="1">
      <alignment horizontal="right" vertical="center"/>
    </xf>
    <xf numFmtId="191" fontId="67" fillId="0" borderId="157" xfId="0" applyNumberFormat="1" applyFont="1" applyBorder="1" applyAlignment="1">
      <alignment horizontal="right" vertical="center"/>
    </xf>
    <xf numFmtId="0" fontId="67" fillId="0" borderId="15" xfId="0" applyFont="1" applyBorder="1" applyAlignment="1">
      <alignment horizontal="right" vertical="center"/>
    </xf>
    <xf numFmtId="38" fontId="67" fillId="0" borderId="159" xfId="110" applyFont="1" applyFill="1" applyBorder="1" applyAlignment="1">
      <alignment horizontal="right" vertical="center"/>
    </xf>
    <xf numFmtId="177" fontId="67" fillId="0" borderId="157" xfId="0" applyNumberFormat="1" applyFont="1" applyBorder="1" applyAlignment="1">
      <alignment horizontal="right" vertical="center"/>
    </xf>
    <xf numFmtId="179" fontId="68" fillId="0" borderId="157" xfId="136" applyNumberFormat="1" applyFont="1" applyBorder="1" applyAlignment="1">
      <alignment horizontal="right" vertical="center"/>
    </xf>
    <xf numFmtId="179" fontId="68" fillId="0" borderId="159" xfId="136" applyNumberFormat="1" applyFont="1" applyBorder="1" applyAlignment="1">
      <alignment horizontal="right" vertical="center"/>
    </xf>
    <xf numFmtId="180" fontId="68" fillId="0" borderId="167" xfId="0" applyNumberFormat="1" applyFont="1" applyBorder="1" applyAlignment="1">
      <alignment horizontal="right" vertical="center" shrinkToFit="1"/>
    </xf>
    <xf numFmtId="177" fontId="105" fillId="0" borderId="51" xfId="0" applyNumberFormat="1" applyFont="1" applyBorder="1" applyAlignment="1">
      <alignment horizontal="right" vertical="center" shrinkToFit="1"/>
    </xf>
    <xf numFmtId="177" fontId="68" fillId="0" borderId="47" xfId="0" applyNumberFormat="1" applyFont="1" applyBorder="1" applyAlignment="1" applyProtection="1">
      <alignment horizontal="right" vertical="center" shrinkToFit="1"/>
      <protection locked="0"/>
    </xf>
    <xf numFmtId="178" fontId="68" fillId="0" borderId="165" xfId="0" applyNumberFormat="1" applyFont="1" applyBorder="1" applyAlignment="1" applyProtection="1">
      <alignment horizontal="right" vertical="center" shrinkToFit="1"/>
      <protection locked="0"/>
    </xf>
    <xf numFmtId="177" fontId="68" fillId="0" borderId="165" xfId="0" applyNumberFormat="1" applyFont="1" applyBorder="1" applyAlignment="1" applyProtection="1">
      <alignment horizontal="right" vertical="center" shrinkToFit="1"/>
      <protection locked="0"/>
    </xf>
    <xf numFmtId="177" fontId="68" fillId="0" borderId="167" xfId="0" applyNumberFormat="1" applyFont="1" applyBorder="1" applyAlignment="1" applyProtection="1">
      <alignment horizontal="right" vertical="center" shrinkToFit="1"/>
      <protection locked="0"/>
    </xf>
    <xf numFmtId="178" fontId="68" fillId="0" borderId="189" xfId="0" applyNumberFormat="1" applyFont="1" applyBorder="1" applyAlignment="1">
      <alignment horizontal="right" vertical="center"/>
    </xf>
    <xf numFmtId="177" fontId="66" fillId="0" borderId="47" xfId="0" applyNumberFormat="1" applyFont="1" applyBorder="1" applyAlignment="1">
      <alignment horizontal="right" vertical="center"/>
    </xf>
    <xf numFmtId="177" fontId="121" fillId="0" borderId="187" xfId="0" applyNumberFormat="1" applyFont="1" applyBorder="1" applyAlignment="1">
      <alignment horizontal="right" vertical="center"/>
    </xf>
    <xf numFmtId="178" fontId="68" fillId="0" borderId="187" xfId="0" applyNumberFormat="1" applyFont="1" applyBorder="1" applyAlignment="1" applyProtection="1">
      <alignment horizontal="right" vertical="center"/>
      <protection locked="0"/>
    </xf>
    <xf numFmtId="177" fontId="68" fillId="0" borderId="187" xfId="0" applyNumberFormat="1" applyFont="1" applyBorder="1" applyAlignment="1" applyProtection="1">
      <alignment horizontal="right" vertical="center"/>
      <protection locked="0"/>
    </xf>
    <xf numFmtId="49" fontId="68" fillId="0" borderId="47" xfId="0" applyNumberFormat="1" applyFont="1" applyBorder="1" applyAlignment="1">
      <alignment horizontal="right" vertical="center"/>
    </xf>
    <xf numFmtId="177" fontId="68" fillId="0" borderId="170" xfId="0" applyNumberFormat="1" applyFont="1" applyBorder="1" applyAlignment="1" applyProtection="1">
      <alignment horizontal="right" vertical="center"/>
      <protection locked="0"/>
    </xf>
    <xf numFmtId="178" fontId="58" fillId="0" borderId="171" xfId="0" applyNumberFormat="1" applyFont="1" applyBorder="1" applyAlignment="1">
      <alignment horizontal="right" vertical="center"/>
    </xf>
    <xf numFmtId="178" fontId="58" fillId="0" borderId="170" xfId="0" applyNumberFormat="1" applyFont="1" applyBorder="1" applyAlignment="1">
      <alignment horizontal="right" vertical="center"/>
    </xf>
    <xf numFmtId="177" fontId="67" fillId="0" borderId="165" xfId="261" applyNumberFormat="1" applyFont="1" applyBorder="1" applyAlignment="1">
      <alignment horizontal="right" vertical="center"/>
    </xf>
    <xf numFmtId="178" fontId="67" fillId="0" borderId="187" xfId="0" applyNumberFormat="1" applyFont="1" applyBorder="1" applyAlignment="1" applyProtection="1">
      <alignment horizontal="right" vertical="center"/>
      <protection locked="0"/>
    </xf>
    <xf numFmtId="178" fontId="68" fillId="0" borderId="157" xfId="0" applyNumberFormat="1" applyFont="1" applyBorder="1" applyAlignment="1">
      <alignment horizontal="right" vertical="center"/>
    </xf>
    <xf numFmtId="178" fontId="68" fillId="0" borderId="157" xfId="0" applyNumberFormat="1" applyFont="1" applyBorder="1" applyAlignment="1" applyProtection="1">
      <alignment horizontal="right" vertical="center"/>
      <protection locked="0"/>
    </xf>
    <xf numFmtId="177" fontId="68" fillId="0" borderId="157" xfId="0" applyNumberFormat="1" applyFont="1" applyBorder="1" applyAlignment="1" applyProtection="1">
      <alignment horizontal="right" vertical="center"/>
      <protection locked="0"/>
    </xf>
    <xf numFmtId="177" fontId="68" fillId="0" borderId="159" xfId="0" applyNumberFormat="1" applyFont="1" applyBorder="1" applyAlignment="1" applyProtection="1">
      <alignment horizontal="right" vertical="center"/>
      <protection locked="0"/>
    </xf>
    <xf numFmtId="177" fontId="59" fillId="0" borderId="51" xfId="0" applyNumberFormat="1" applyFont="1" applyBorder="1" applyAlignment="1">
      <alignment horizontal="right" vertical="center" shrinkToFit="1"/>
    </xf>
    <xf numFmtId="177" fontId="68" fillId="0" borderId="159" xfId="0" applyNumberFormat="1" applyFont="1" applyBorder="1" applyAlignment="1">
      <alignment horizontal="right" vertical="center" shrinkToFit="1"/>
    </xf>
    <xf numFmtId="177" fontId="67" fillId="0" borderId="157" xfId="0" applyNumberFormat="1" applyFont="1" applyBorder="1" applyAlignment="1" applyProtection="1">
      <alignment horizontal="right" vertical="center"/>
      <protection locked="0"/>
    </xf>
    <xf numFmtId="177" fontId="67" fillId="0" borderId="159" xfId="0" applyNumberFormat="1" applyFont="1" applyBorder="1" applyAlignment="1" applyProtection="1">
      <alignment horizontal="right" vertical="center"/>
      <protection locked="0"/>
    </xf>
    <xf numFmtId="180" fontId="68" fillId="0" borderId="189" xfId="0" applyNumberFormat="1" applyFont="1" applyBorder="1" applyAlignment="1">
      <alignment horizontal="right" vertical="center"/>
    </xf>
    <xf numFmtId="177" fontId="120" fillId="0" borderId="51" xfId="0" applyNumberFormat="1" applyFont="1" applyBorder="1" applyAlignment="1">
      <alignment horizontal="right" vertical="center" shrinkToFit="1"/>
    </xf>
    <xf numFmtId="178" fontId="67" fillId="0" borderId="157" xfId="0" applyNumberFormat="1" applyFont="1" applyBorder="1" applyAlignment="1">
      <alignment horizontal="right" vertical="center"/>
    </xf>
    <xf numFmtId="177" fontId="67" fillId="0" borderId="15" xfId="0" applyNumberFormat="1" applyFont="1" applyBorder="1" applyAlignment="1" applyProtection="1">
      <alignment horizontal="right" vertical="center"/>
      <protection locked="0"/>
    </xf>
    <xf numFmtId="178" fontId="67" fillId="0" borderId="157" xfId="0" applyNumberFormat="1" applyFont="1" applyBorder="1" applyAlignment="1" applyProtection="1">
      <alignment horizontal="right" vertical="center"/>
      <protection locked="0"/>
    </xf>
    <xf numFmtId="177" fontId="67" fillId="0" borderId="158" xfId="0" applyNumberFormat="1" applyFont="1" applyBorder="1" applyAlignment="1" applyProtection="1">
      <alignment horizontal="right" vertical="center"/>
      <protection locked="0"/>
    </xf>
    <xf numFmtId="179" fontId="68" fillId="0" borderId="4" xfId="136" applyNumberFormat="1" applyFont="1" applyBorder="1" applyAlignment="1">
      <alignment horizontal="right" vertical="center"/>
    </xf>
    <xf numFmtId="177" fontId="68" fillId="0" borderId="4" xfId="136" applyNumberFormat="1" applyFont="1" applyBorder="1" applyAlignment="1">
      <alignment horizontal="right" vertical="center"/>
    </xf>
    <xf numFmtId="177" fontId="68" fillId="0" borderId="47" xfId="136" applyNumberFormat="1" applyFont="1" applyBorder="1">
      <alignment vertical="center"/>
    </xf>
    <xf numFmtId="177" fontId="68" fillId="0" borderId="165" xfId="136" applyNumberFormat="1" applyFont="1" applyBorder="1">
      <alignment vertical="center"/>
    </xf>
    <xf numFmtId="177" fontId="68" fillId="0" borderId="166" xfId="136" applyNumberFormat="1" applyFont="1" applyBorder="1">
      <alignment vertical="center"/>
    </xf>
    <xf numFmtId="177" fontId="68" fillId="0" borderId="47" xfId="136" applyNumberFormat="1" applyFont="1" applyBorder="1" applyAlignment="1">
      <alignment horizontal="right" vertical="center" shrinkToFit="1"/>
    </xf>
    <xf numFmtId="177" fontId="68" fillId="0" borderId="167" xfId="136" applyNumberFormat="1" applyFont="1" applyBorder="1" applyAlignment="1">
      <alignment horizontal="right" vertical="center" shrinkToFit="1"/>
    </xf>
    <xf numFmtId="177" fontId="68" fillId="0" borderId="189" xfId="136" applyNumberFormat="1" applyFont="1" applyBorder="1" applyAlignment="1">
      <alignment horizontal="right" vertical="center"/>
    </xf>
    <xf numFmtId="38" fontId="69" fillId="0" borderId="47" xfId="150" applyNumberFormat="1" applyFont="1" applyBorder="1"/>
    <xf numFmtId="179" fontId="68" fillId="0" borderId="169" xfId="136" applyNumberFormat="1" applyFont="1" applyBorder="1" applyAlignment="1">
      <alignment horizontal="right" vertical="center"/>
    </xf>
    <xf numFmtId="177" fontId="68" fillId="0" borderId="171" xfId="136" applyNumberFormat="1" applyFont="1" applyBorder="1" applyAlignment="1">
      <alignment horizontal="right" vertical="center"/>
    </xf>
    <xf numFmtId="177" fontId="68" fillId="0" borderId="170" xfId="136" applyNumberFormat="1" applyFont="1" applyBorder="1" applyAlignment="1">
      <alignment horizontal="right" vertical="center"/>
    </xf>
    <xf numFmtId="178" fontId="68" fillId="0" borderId="169" xfId="136" applyNumberFormat="1" applyFont="1" applyBorder="1" applyAlignment="1">
      <alignment horizontal="right" vertical="center"/>
    </xf>
    <xf numFmtId="177" fontId="68" fillId="0" borderId="153" xfId="136" applyNumberFormat="1" applyFont="1" applyBorder="1" applyAlignment="1">
      <alignment horizontal="right" vertical="center"/>
    </xf>
    <xf numFmtId="177" fontId="68" fillId="0" borderId="154" xfId="136" applyNumberFormat="1" applyFont="1" applyBorder="1" applyAlignment="1">
      <alignment horizontal="right" vertical="center"/>
    </xf>
    <xf numFmtId="178" fontId="68" fillId="0" borderId="4" xfId="136" applyNumberFormat="1" applyFont="1" applyBorder="1" applyAlignment="1">
      <alignment horizontal="right" vertical="center"/>
    </xf>
    <xf numFmtId="184" fontId="68" fillId="0" borderId="157" xfId="136" applyNumberFormat="1" applyFont="1" applyBorder="1" applyAlignment="1">
      <alignment horizontal="right" vertical="center"/>
    </xf>
    <xf numFmtId="38" fontId="68" fillId="0" borderId="157" xfId="110" applyFont="1" applyFill="1" applyBorder="1" applyAlignment="1">
      <alignment horizontal="right" vertical="center"/>
    </xf>
    <xf numFmtId="177" fontId="68" fillId="0" borderId="15" xfId="136" applyNumberFormat="1" applyFont="1" applyBorder="1" applyAlignment="1">
      <alignment horizontal="right" vertical="center"/>
    </xf>
    <xf numFmtId="178" fontId="68" fillId="0" borderId="157" xfId="136" applyNumberFormat="1" applyFont="1" applyBorder="1" applyAlignment="1">
      <alignment horizontal="right" vertical="center"/>
    </xf>
    <xf numFmtId="177" fontId="68" fillId="0" borderId="158" xfId="136" applyNumberFormat="1" applyFont="1" applyBorder="1" applyAlignment="1">
      <alignment horizontal="right" vertical="center"/>
    </xf>
    <xf numFmtId="177" fontId="68" fillId="0" borderId="159" xfId="136" applyNumberFormat="1" applyFont="1" applyBorder="1" applyAlignment="1">
      <alignment horizontal="right" vertical="center"/>
    </xf>
    <xf numFmtId="177" fontId="67" fillId="0" borderId="47" xfId="261" applyNumberFormat="1" applyFont="1" applyBorder="1" applyAlignment="1">
      <alignment horizontal="right" vertical="center"/>
    </xf>
    <xf numFmtId="179" fontId="67" fillId="0" borderId="157" xfId="136" applyNumberFormat="1" applyFont="1" applyBorder="1" applyAlignment="1">
      <alignment horizontal="right" vertical="center"/>
    </xf>
    <xf numFmtId="177" fontId="67" fillId="0" borderId="154" xfId="0" applyNumberFormat="1" applyFont="1" applyBorder="1" applyAlignment="1">
      <alignment horizontal="right" vertical="center"/>
    </xf>
    <xf numFmtId="179" fontId="67" fillId="0" borderId="4" xfId="136" applyNumberFormat="1" applyFont="1" applyBorder="1" applyAlignment="1">
      <alignment horizontal="right" vertical="center"/>
    </xf>
    <xf numFmtId="177" fontId="67" fillId="0" borderId="153" xfId="0" applyNumberFormat="1" applyFont="1" applyBorder="1" applyAlignment="1">
      <alignment horizontal="right" vertical="center"/>
    </xf>
    <xf numFmtId="179" fontId="68" fillId="0" borderId="51" xfId="136" applyNumberFormat="1" applyFont="1" applyBorder="1" applyAlignment="1">
      <alignment horizontal="right" vertical="center"/>
    </xf>
    <xf numFmtId="177" fontId="59" fillId="0" borderId="187" xfId="0" applyNumberFormat="1" applyFont="1" applyBorder="1" applyAlignment="1">
      <alignment horizontal="right" vertical="center"/>
    </xf>
    <xf numFmtId="177" fontId="59" fillId="0" borderId="188" xfId="0" applyNumberFormat="1" applyFont="1" applyBorder="1" applyAlignment="1">
      <alignment horizontal="right" vertical="center"/>
    </xf>
    <xf numFmtId="178" fontId="59" fillId="0" borderId="189" xfId="0" applyNumberFormat="1" applyFont="1" applyBorder="1" applyAlignment="1">
      <alignment horizontal="right" vertical="center"/>
    </xf>
    <xf numFmtId="177" fontId="59" fillId="0" borderId="169" xfId="0" applyNumberFormat="1" applyFont="1" applyBorder="1" applyAlignment="1">
      <alignment horizontal="right" vertical="center"/>
    </xf>
    <xf numFmtId="177" fontId="59" fillId="0" borderId="171" xfId="0" applyNumberFormat="1" applyFont="1" applyBorder="1" applyAlignment="1">
      <alignment horizontal="right" vertical="center"/>
    </xf>
    <xf numFmtId="178" fontId="59" fillId="0" borderId="170" xfId="0" applyNumberFormat="1" applyFont="1" applyBorder="1" applyAlignment="1">
      <alignment horizontal="right" vertical="center"/>
    </xf>
    <xf numFmtId="177" fontId="59" fillId="0" borderId="153" xfId="0" applyNumberFormat="1" applyFont="1" applyBorder="1" applyAlignment="1">
      <alignment horizontal="right" vertical="center"/>
    </xf>
    <xf numFmtId="178" fontId="59" fillId="0" borderId="154" xfId="0" applyNumberFormat="1" applyFont="1" applyBorder="1" applyAlignment="1">
      <alignment horizontal="right" vertical="center"/>
    </xf>
    <xf numFmtId="177" fontId="59" fillId="0" borderId="80" xfId="0" applyNumberFormat="1" applyFont="1" applyBorder="1" applyAlignment="1">
      <alignment horizontal="right" vertical="center" wrapText="1"/>
    </xf>
    <xf numFmtId="177" fontId="59" fillId="0" borderId="4" xfId="0" quotePrefix="1" applyNumberFormat="1" applyFont="1" applyBorder="1" applyAlignment="1">
      <alignment horizontal="right" vertical="center"/>
    </xf>
    <xf numFmtId="177" fontId="105" fillId="0" borderId="4" xfId="0" applyNumberFormat="1" applyFont="1" applyBorder="1" applyAlignment="1">
      <alignment horizontal="right" vertical="center"/>
    </xf>
    <xf numFmtId="177" fontId="105" fillId="0" borderId="153" xfId="0" applyNumberFormat="1" applyFont="1" applyBorder="1" applyAlignment="1">
      <alignment horizontal="right" vertical="center"/>
    </xf>
    <xf numFmtId="178" fontId="105" fillId="0" borderId="154" xfId="0" applyNumberFormat="1" applyFont="1" applyBorder="1" applyAlignment="1">
      <alignment horizontal="right" vertical="center"/>
    </xf>
    <xf numFmtId="177" fontId="59" fillId="0" borderId="15" xfId="0" applyNumberFormat="1" applyFont="1" applyBorder="1" applyAlignment="1">
      <alignment horizontal="right" vertical="center"/>
    </xf>
    <xf numFmtId="178" fontId="59" fillId="0" borderId="53" xfId="0" applyNumberFormat="1" applyFont="1" applyBorder="1" applyAlignment="1">
      <alignment horizontal="right" vertical="center"/>
    </xf>
    <xf numFmtId="177" fontId="105" fillId="0" borderId="15" xfId="0" applyNumberFormat="1" applyFont="1" applyBorder="1" applyAlignment="1">
      <alignment horizontal="right" vertical="center"/>
    </xf>
    <xf numFmtId="178" fontId="105" fillId="0" borderId="53" xfId="0" applyNumberFormat="1" applyFont="1" applyBorder="1" applyAlignment="1">
      <alignment horizontal="right" vertical="center"/>
    </xf>
    <xf numFmtId="178" fontId="68" fillId="0" borderId="51" xfId="0" applyNumberFormat="1" applyFont="1" applyBorder="1" applyAlignment="1" applyProtection="1">
      <alignment horizontal="right" vertical="center" shrinkToFit="1"/>
      <protection locked="0"/>
    </xf>
    <xf numFmtId="177" fontId="68" fillId="0" borderId="166" xfId="0" applyNumberFormat="1" applyFont="1" applyBorder="1" applyAlignment="1" applyProtection="1">
      <alignment horizontal="right" vertical="center" shrinkToFit="1"/>
      <protection locked="0"/>
    </xf>
    <xf numFmtId="177" fontId="68" fillId="0" borderId="51" xfId="0" applyNumberFormat="1" applyFont="1" applyBorder="1" applyAlignment="1" applyProtection="1">
      <alignment horizontal="right" vertical="center" shrinkToFit="1"/>
      <protection locked="0"/>
    </xf>
    <xf numFmtId="38" fontId="68" fillId="0" borderId="165" xfId="0" applyNumberFormat="1" applyFont="1" applyBorder="1" applyAlignment="1" applyProtection="1">
      <alignment horizontal="right" vertical="center" shrinkToFit="1"/>
      <protection locked="0"/>
    </xf>
    <xf numFmtId="183" fontId="68" fillId="0" borderId="51" xfId="0" applyNumberFormat="1" applyFont="1" applyBorder="1" applyAlignment="1" applyProtection="1">
      <alignment horizontal="right" vertical="center" shrinkToFit="1"/>
      <protection locked="0"/>
    </xf>
    <xf numFmtId="178" fontId="68" fillId="0" borderId="167" xfId="0" applyNumberFormat="1" applyFont="1" applyBorder="1" applyAlignment="1" applyProtection="1">
      <alignment horizontal="right" vertical="center" shrinkToFit="1"/>
      <protection locked="0"/>
    </xf>
    <xf numFmtId="177" fontId="68" fillId="0" borderId="32" xfId="0" applyNumberFormat="1" applyFont="1" applyBorder="1" applyAlignment="1" applyProtection="1">
      <alignment horizontal="right" vertical="center" shrinkToFit="1"/>
      <protection locked="0"/>
    </xf>
    <xf numFmtId="38" fontId="68" fillId="0" borderId="0" xfId="110" applyFont="1" applyFill="1" applyBorder="1" applyAlignment="1" applyProtection="1">
      <alignment horizontal="right" vertical="center"/>
      <protection locked="0"/>
    </xf>
    <xf numFmtId="178" fontId="68" fillId="0" borderId="188" xfId="0" applyNumberFormat="1" applyFont="1" applyBorder="1" applyAlignment="1" applyProtection="1">
      <alignment horizontal="right" vertical="center"/>
      <protection locked="0"/>
    </xf>
    <xf numFmtId="177" fontId="68" fillId="0" borderId="188" xfId="0" applyNumberFormat="1" applyFont="1" applyBorder="1" applyAlignment="1" applyProtection="1">
      <alignment horizontal="right" vertical="center"/>
      <protection locked="0"/>
    </xf>
    <xf numFmtId="38" fontId="68" fillId="0" borderId="187" xfId="0" applyNumberFormat="1" applyFont="1" applyBorder="1" applyAlignment="1" applyProtection="1">
      <alignment horizontal="right" vertical="center"/>
      <protection locked="0"/>
    </xf>
    <xf numFmtId="178" fontId="68" fillId="0" borderId="189" xfId="0" applyNumberFormat="1" applyFont="1" applyBorder="1" applyAlignment="1" applyProtection="1">
      <alignment horizontal="right" vertical="center"/>
      <protection locked="0"/>
    </xf>
    <xf numFmtId="38" fontId="68" fillId="0" borderId="169" xfId="0" applyNumberFormat="1" applyFont="1" applyBorder="1" applyAlignment="1" applyProtection="1">
      <alignment horizontal="right" vertical="center"/>
      <protection locked="0"/>
    </xf>
    <xf numFmtId="0" fontId="68" fillId="0" borderId="169" xfId="95" applyNumberFormat="1" applyFont="1" applyFill="1" applyBorder="1" applyAlignment="1">
      <alignment horizontal="right" vertical="center"/>
    </xf>
    <xf numFmtId="177" fontId="68" fillId="0" borderId="15" xfId="0" applyNumberFormat="1" applyFont="1" applyBorder="1" applyAlignment="1" applyProtection="1">
      <alignment horizontal="right" vertical="center" wrapText="1"/>
      <protection locked="0"/>
    </xf>
    <xf numFmtId="177" fontId="68" fillId="0" borderId="173" xfId="0" applyNumberFormat="1" applyFont="1" applyBorder="1" applyAlignment="1" applyProtection="1">
      <alignment horizontal="right" vertical="center" wrapText="1"/>
      <protection locked="0"/>
    </xf>
    <xf numFmtId="177" fontId="68" fillId="0" borderId="81" xfId="0" applyNumberFormat="1" applyFont="1" applyBorder="1" applyAlignment="1" applyProtection="1">
      <alignment horizontal="right" vertical="center" wrapText="1"/>
      <protection locked="0"/>
    </xf>
    <xf numFmtId="183" fontId="68" fillId="0" borderId="0" xfId="0" applyNumberFormat="1" applyFont="1" applyAlignment="1" applyProtection="1">
      <alignment horizontal="right" vertical="center"/>
      <protection locked="0"/>
    </xf>
    <xf numFmtId="177" fontId="68" fillId="0" borderId="160" xfId="0" applyNumberFormat="1" applyFont="1" applyBorder="1" applyAlignment="1" applyProtection="1">
      <alignment horizontal="right" vertical="center" wrapText="1"/>
      <protection locked="0"/>
    </xf>
    <xf numFmtId="177" fontId="68" fillId="0" borderId="161" xfId="0" applyNumberFormat="1" applyFont="1" applyBorder="1" applyAlignment="1" applyProtection="1">
      <alignment horizontal="right" vertical="center" wrapText="1"/>
      <protection locked="0"/>
    </xf>
    <xf numFmtId="177" fontId="68" fillId="0" borderId="167" xfId="0" applyNumberFormat="1" applyFont="1" applyBorder="1" applyAlignment="1" applyProtection="1">
      <alignment horizontal="right" vertical="center" wrapText="1"/>
      <protection locked="0"/>
    </xf>
    <xf numFmtId="177" fontId="68" fillId="0" borderId="83" xfId="0" applyNumberFormat="1" applyFont="1" applyBorder="1" applyAlignment="1" applyProtection="1">
      <alignment horizontal="right" vertical="center" wrapText="1"/>
      <protection locked="0"/>
    </xf>
    <xf numFmtId="178" fontId="68" fillId="0" borderId="160" xfId="0" applyNumberFormat="1" applyFont="1" applyBorder="1" applyAlignment="1" applyProtection="1">
      <alignment horizontal="right" vertical="center" wrapText="1"/>
      <protection locked="0"/>
    </xf>
    <xf numFmtId="178" fontId="68" fillId="0" borderId="51" xfId="0" applyNumberFormat="1" applyFont="1" applyBorder="1" applyAlignment="1" applyProtection="1">
      <alignment horizontal="right" vertical="center" wrapText="1"/>
      <protection locked="0"/>
    </xf>
    <xf numFmtId="177" fontId="68" fillId="0" borderId="86" xfId="0" applyNumberFormat="1" applyFont="1" applyBorder="1" applyAlignment="1" applyProtection="1">
      <alignment horizontal="right" vertical="center" wrapText="1"/>
      <protection locked="0"/>
    </xf>
    <xf numFmtId="178" fontId="68" fillId="0" borderId="53" xfId="0" applyNumberFormat="1" applyFont="1" applyBorder="1" applyAlignment="1" applyProtection="1">
      <alignment horizontal="right" vertical="center" wrapText="1"/>
      <protection locked="0"/>
    </xf>
    <xf numFmtId="38" fontId="67" fillId="0" borderId="0" xfId="260" applyFont="1" applyFill="1" applyBorder="1" applyAlignment="1" applyProtection="1">
      <alignment horizontal="right" vertical="center"/>
      <protection locked="0"/>
    </xf>
    <xf numFmtId="178" fontId="67" fillId="0" borderId="189" xfId="0" applyNumberFormat="1" applyFont="1" applyBorder="1" applyAlignment="1" applyProtection="1">
      <alignment horizontal="right" vertical="center"/>
      <protection locked="0"/>
    </xf>
    <xf numFmtId="177" fontId="68" fillId="0" borderId="153" xfId="0" applyNumberFormat="1" applyFont="1" applyBorder="1" applyAlignment="1">
      <alignment horizontal="right" vertical="center"/>
    </xf>
    <xf numFmtId="177" fontId="68" fillId="0" borderId="154" xfId="0" applyNumberFormat="1" applyFont="1" applyBorder="1" applyAlignment="1">
      <alignment horizontal="right" vertical="center"/>
    </xf>
    <xf numFmtId="177" fontId="68" fillId="0" borderId="153" xfId="0" applyNumberFormat="1" applyFont="1" applyBorder="1" applyAlignment="1" applyProtection="1">
      <alignment horizontal="right" vertical="center"/>
      <protection locked="0"/>
    </xf>
    <xf numFmtId="177" fontId="68" fillId="0" borderId="154" xfId="0" applyNumberFormat="1" applyFont="1" applyBorder="1" applyAlignment="1" applyProtection="1">
      <alignment horizontal="right" vertical="center"/>
      <protection locked="0"/>
    </xf>
    <xf numFmtId="38" fontId="68" fillId="0" borderId="4" xfId="0" applyNumberFormat="1" applyFont="1" applyBorder="1" applyAlignment="1" applyProtection="1">
      <alignment horizontal="right" vertical="center"/>
      <protection locked="0"/>
    </xf>
    <xf numFmtId="3" fontId="68" fillId="0" borderId="47" xfId="0" applyNumberFormat="1" applyFont="1" applyBorder="1" applyAlignment="1">
      <alignment horizontal="right" vertical="center"/>
    </xf>
    <xf numFmtId="3" fontId="68" fillId="0" borderId="4" xfId="0" applyNumberFormat="1" applyFont="1" applyBorder="1" applyAlignment="1">
      <alignment horizontal="right" vertical="center"/>
    </xf>
    <xf numFmtId="0" fontId="68" fillId="0" borderId="154" xfId="0" applyFont="1" applyBorder="1" applyAlignment="1">
      <alignment horizontal="right" vertical="center"/>
    </xf>
    <xf numFmtId="177" fontId="68" fillId="0" borderId="47" xfId="0" quotePrefix="1" applyNumberFormat="1" applyFont="1" applyBorder="1" applyAlignment="1" applyProtection="1">
      <alignment horizontal="right" vertical="center"/>
      <protection locked="0"/>
    </xf>
    <xf numFmtId="177" fontId="68" fillId="0" borderId="47" xfId="143" applyNumberFormat="1" applyFont="1" applyBorder="1" applyAlignment="1" applyProtection="1">
      <alignment horizontal="right" vertical="center"/>
      <protection locked="0"/>
    </xf>
    <xf numFmtId="178" fontId="67" fillId="0" borderId="153" xfId="0" applyNumberFormat="1" applyFont="1" applyBorder="1" applyAlignment="1" applyProtection="1">
      <alignment horizontal="right" vertical="center"/>
      <protection locked="0"/>
    </xf>
    <xf numFmtId="0" fontId="67" fillId="0" borderId="51" xfId="0" applyFont="1" applyBorder="1" applyAlignment="1" applyProtection="1">
      <alignment horizontal="right" vertical="center"/>
      <protection locked="0"/>
    </xf>
    <xf numFmtId="177" fontId="67" fillId="0" borderId="153" xfId="0" applyNumberFormat="1" applyFont="1" applyBorder="1" applyAlignment="1" applyProtection="1">
      <alignment horizontal="right" vertical="center"/>
      <protection locked="0"/>
    </xf>
    <xf numFmtId="177" fontId="67" fillId="0" borderId="154" xfId="0" applyNumberFormat="1" applyFont="1" applyBorder="1" applyAlignment="1" applyProtection="1">
      <alignment horizontal="right" vertical="center"/>
      <protection locked="0"/>
    </xf>
    <xf numFmtId="38" fontId="67" fillId="0" borderId="4" xfId="0" applyNumberFormat="1" applyFont="1" applyBorder="1" applyAlignment="1" applyProtection="1">
      <alignment horizontal="right" vertical="center"/>
      <protection locked="0"/>
    </xf>
    <xf numFmtId="178" fontId="67" fillId="0" borderId="154" xfId="0" applyNumberFormat="1" applyFont="1" applyBorder="1" applyAlignment="1" applyProtection="1">
      <alignment horizontal="right" vertical="center"/>
      <protection locked="0"/>
    </xf>
    <xf numFmtId="177" fontId="68" fillId="0" borderId="107" xfId="0" applyNumberFormat="1" applyFont="1" applyBorder="1" applyAlignment="1" applyProtection="1">
      <alignment horizontal="right" vertical="center"/>
      <protection locked="0"/>
    </xf>
    <xf numFmtId="177" fontId="68" fillId="0" borderId="108" xfId="0" applyNumberFormat="1" applyFont="1" applyBorder="1" applyAlignment="1" applyProtection="1">
      <alignment horizontal="right" vertical="center"/>
      <protection locked="0"/>
    </xf>
    <xf numFmtId="177" fontId="68" fillId="0" borderId="65" xfId="0" applyNumberFormat="1" applyFont="1" applyBorder="1" applyAlignment="1" applyProtection="1">
      <alignment horizontal="right" vertical="center"/>
      <protection locked="0"/>
    </xf>
    <xf numFmtId="177" fontId="68" fillId="0" borderId="47" xfId="0" applyNumberFormat="1" applyFont="1" applyBorder="1" applyAlignment="1" applyProtection="1">
      <alignment vertical="center" shrinkToFit="1"/>
      <protection locked="0"/>
    </xf>
    <xf numFmtId="178" fontId="68" fillId="0" borderId="166" xfId="0" applyNumberFormat="1" applyFont="1" applyBorder="1" applyAlignment="1" applyProtection="1">
      <alignment horizontal="right" vertical="center" shrinkToFit="1"/>
      <protection locked="0"/>
    </xf>
    <xf numFmtId="178" fontId="68" fillId="0" borderId="154" xfId="0" applyNumberFormat="1" applyFont="1" applyBorder="1" applyAlignment="1" applyProtection="1">
      <alignment horizontal="right" vertical="center" shrinkToFit="1"/>
      <protection locked="0"/>
    </xf>
    <xf numFmtId="178" fontId="68" fillId="0" borderId="53" xfId="0" applyNumberFormat="1" applyFont="1" applyBorder="1" applyAlignment="1" applyProtection="1">
      <alignment horizontal="right" vertical="center" shrinkToFit="1"/>
      <protection locked="0"/>
    </xf>
    <xf numFmtId="180" fontId="68" fillId="0" borderId="47" xfId="0" applyNumberFormat="1" applyFont="1" applyBorder="1" applyAlignment="1" applyProtection="1">
      <alignment horizontal="right" vertical="center" shrinkToFit="1"/>
      <protection locked="0"/>
    </xf>
    <xf numFmtId="189" fontId="68" fillId="0" borderId="47" xfId="0" applyNumberFormat="1" applyFont="1" applyBorder="1" applyAlignment="1" applyProtection="1">
      <alignment horizontal="right" vertical="center" shrinkToFit="1"/>
      <protection locked="0"/>
    </xf>
    <xf numFmtId="189" fontId="68" fillId="0" borderId="0" xfId="0" applyNumberFormat="1" applyFont="1" applyAlignment="1" applyProtection="1">
      <alignment horizontal="right" vertical="center" shrinkToFit="1"/>
      <protection locked="0"/>
    </xf>
    <xf numFmtId="0" fontId="68" fillId="0" borderId="165" xfId="0" applyFont="1" applyBorder="1" applyAlignment="1" applyProtection="1">
      <alignment horizontal="right" vertical="center" shrinkToFit="1"/>
      <protection locked="0"/>
    </xf>
    <xf numFmtId="180" fontId="68" fillId="0" borderId="165" xfId="0" applyNumberFormat="1" applyFont="1" applyBorder="1" applyAlignment="1" applyProtection="1">
      <alignment horizontal="right" vertical="center" shrinkToFit="1"/>
      <protection locked="0"/>
    </xf>
    <xf numFmtId="177" fontId="68" fillId="0" borderId="53" xfId="0" applyNumberFormat="1" applyFont="1" applyBorder="1" applyAlignment="1" applyProtection="1">
      <alignment horizontal="right" vertical="center" shrinkToFit="1"/>
      <protection locked="0"/>
    </xf>
    <xf numFmtId="193" fontId="68" fillId="0" borderId="47" xfId="0" applyNumberFormat="1" applyFont="1" applyBorder="1" applyAlignment="1" applyProtection="1">
      <alignment horizontal="right" vertical="center" shrinkToFit="1"/>
      <protection locked="0"/>
    </xf>
    <xf numFmtId="180" fontId="68" fillId="0" borderId="188" xfId="0" applyNumberFormat="1" applyFont="1" applyBorder="1" applyAlignment="1" applyProtection="1">
      <alignment horizontal="right" vertical="center"/>
      <protection locked="0"/>
    </xf>
    <xf numFmtId="49" fontId="68" fillId="0" borderId="188" xfId="0" applyNumberFormat="1" applyFont="1" applyBorder="1" applyAlignment="1" applyProtection="1">
      <alignment horizontal="right" vertical="center"/>
      <protection locked="0"/>
    </xf>
    <xf numFmtId="49" fontId="68" fillId="0" borderId="189" xfId="0" applyNumberFormat="1" applyFont="1" applyBorder="1" applyAlignment="1" applyProtection="1">
      <alignment horizontal="right" vertical="center"/>
      <protection locked="0"/>
    </xf>
    <xf numFmtId="49" fontId="68" fillId="0" borderId="47" xfId="0" applyNumberFormat="1" applyFont="1" applyBorder="1" applyAlignment="1" applyProtection="1">
      <alignment horizontal="right" vertical="center"/>
      <protection locked="0"/>
    </xf>
    <xf numFmtId="49" fontId="68" fillId="0" borderId="0" xfId="0" applyNumberFormat="1" applyFont="1" applyAlignment="1" applyProtection="1">
      <alignment horizontal="right" vertical="center"/>
      <protection locked="0"/>
    </xf>
    <xf numFmtId="0" fontId="68" fillId="0" borderId="188" xfId="0" applyFont="1" applyBorder="1" applyAlignment="1" applyProtection="1">
      <alignment horizontal="right" vertical="center"/>
      <protection locked="0"/>
    </xf>
    <xf numFmtId="180" fontId="68" fillId="0" borderId="187" xfId="0" applyNumberFormat="1" applyFont="1" applyBorder="1" applyAlignment="1" applyProtection="1">
      <alignment horizontal="right" vertical="center"/>
      <protection locked="0"/>
    </xf>
    <xf numFmtId="178" fontId="68" fillId="0" borderId="165" xfId="0" quotePrefix="1" applyNumberFormat="1" applyFont="1" applyBorder="1" applyAlignment="1" applyProtection="1">
      <alignment horizontal="right" vertical="center"/>
      <protection locked="0"/>
    </xf>
    <xf numFmtId="178" fontId="68" fillId="0" borderId="167" xfId="0" quotePrefix="1" applyNumberFormat="1" applyFont="1" applyBorder="1" applyAlignment="1" applyProtection="1">
      <alignment horizontal="right" vertical="center"/>
      <protection locked="0"/>
    </xf>
    <xf numFmtId="178" fontId="68" fillId="0" borderId="47" xfId="0" quotePrefix="1" applyNumberFormat="1" applyFont="1" applyBorder="1" applyAlignment="1" applyProtection="1">
      <alignment horizontal="right" vertical="center"/>
      <protection locked="0"/>
    </xf>
    <xf numFmtId="178" fontId="68" fillId="0" borderId="0" xfId="0" quotePrefix="1" applyNumberFormat="1" applyFont="1" applyAlignment="1" applyProtection="1">
      <alignment horizontal="right" vertical="center"/>
      <protection locked="0"/>
    </xf>
    <xf numFmtId="0" fontId="68" fillId="0" borderId="165" xfId="0" quotePrefix="1" applyFont="1" applyBorder="1" applyAlignment="1" applyProtection="1">
      <alignment horizontal="right" vertical="center"/>
      <protection locked="0"/>
    </xf>
    <xf numFmtId="177" fontId="68" fillId="0" borderId="53" xfId="0" quotePrefix="1" applyNumberFormat="1" applyFont="1" applyBorder="1" applyAlignment="1" applyProtection="1">
      <alignment horizontal="right" vertical="center"/>
      <protection locked="0"/>
    </xf>
    <xf numFmtId="180" fontId="68" fillId="0" borderId="161" xfId="0" applyNumberFormat="1" applyFont="1" applyBorder="1" applyAlignment="1" applyProtection="1">
      <alignment horizontal="right" vertical="center" wrapText="1"/>
      <protection locked="0"/>
    </xf>
    <xf numFmtId="0" fontId="68" fillId="0" borderId="169" xfId="0" applyFont="1" applyBorder="1" applyAlignment="1" applyProtection="1">
      <alignment horizontal="right" vertical="center"/>
      <protection locked="0"/>
    </xf>
    <xf numFmtId="180" fontId="68" fillId="0" borderId="169" xfId="0" applyNumberFormat="1" applyFont="1" applyBorder="1" applyAlignment="1" applyProtection="1">
      <alignment horizontal="right" vertical="center"/>
      <protection locked="0"/>
    </xf>
    <xf numFmtId="177" fontId="68" fillId="0" borderId="51" xfId="0" applyNumberFormat="1" applyFont="1" applyBorder="1" applyAlignment="1" applyProtection="1">
      <alignment horizontal="right" vertical="center" wrapText="1"/>
      <protection locked="0"/>
    </xf>
    <xf numFmtId="180" fontId="68" fillId="0" borderId="171" xfId="0" applyNumberFormat="1" applyFont="1" applyBorder="1" applyAlignment="1" applyProtection="1">
      <alignment horizontal="right" vertical="center"/>
      <protection locked="0"/>
    </xf>
    <xf numFmtId="189" fontId="67" fillId="0" borderId="47" xfId="0" quotePrefix="1" applyNumberFormat="1" applyFont="1" applyBorder="1" applyAlignment="1" applyProtection="1">
      <alignment horizontal="right" vertical="center"/>
      <protection locked="0"/>
    </xf>
    <xf numFmtId="189" fontId="67" fillId="0" borderId="0" xfId="0" quotePrefix="1" applyNumberFormat="1" applyFont="1" applyAlignment="1" applyProtection="1">
      <alignment horizontal="right" vertical="center"/>
      <protection locked="0"/>
    </xf>
    <xf numFmtId="177" fontId="67" fillId="0" borderId="53" xfId="0" applyNumberFormat="1" applyFont="1" applyBorder="1" applyAlignment="1" applyProtection="1">
      <alignment horizontal="right" vertical="center"/>
      <protection locked="0"/>
    </xf>
    <xf numFmtId="177" fontId="68" fillId="0" borderId="155" xfId="0" applyNumberFormat="1" applyFont="1" applyBorder="1" applyAlignment="1" applyProtection="1">
      <alignment horizontal="right" vertical="center"/>
      <protection locked="0"/>
    </xf>
    <xf numFmtId="180" fontId="68" fillId="0" borderId="153" xfId="0" applyNumberFormat="1" applyFont="1" applyBorder="1" applyAlignment="1" applyProtection="1">
      <alignment horizontal="right" vertical="center"/>
      <protection locked="0"/>
    </xf>
    <xf numFmtId="0" fontId="68" fillId="0" borderId="155" xfId="0" applyFont="1" applyBorder="1" applyAlignment="1" applyProtection="1">
      <alignment horizontal="right" vertical="center"/>
      <protection locked="0"/>
    </xf>
    <xf numFmtId="180" fontId="68" fillId="0" borderId="155" xfId="0" applyNumberFormat="1" applyFont="1" applyBorder="1" applyAlignment="1" applyProtection="1">
      <alignment horizontal="right" vertical="center"/>
      <protection locked="0"/>
    </xf>
    <xf numFmtId="178" fontId="68" fillId="0" borderId="155" xfId="0" applyNumberFormat="1" applyFont="1" applyBorder="1" applyAlignment="1">
      <alignment horizontal="right" vertical="center"/>
    </xf>
    <xf numFmtId="178" fontId="68" fillId="0" borderId="153" xfId="0" applyNumberFormat="1" applyFont="1" applyBorder="1" applyAlignment="1">
      <alignment horizontal="right" vertical="center"/>
    </xf>
    <xf numFmtId="178" fontId="68" fillId="0" borderId="154" xfId="0" applyNumberFormat="1" applyFont="1" applyBorder="1" applyAlignment="1">
      <alignment horizontal="right" vertical="center"/>
    </xf>
    <xf numFmtId="189" fontId="68" fillId="0" borderId="47" xfId="0" quotePrefix="1" applyNumberFormat="1" applyFont="1" applyBorder="1" applyAlignment="1" applyProtection="1">
      <alignment horizontal="right" vertical="center"/>
      <protection locked="0"/>
    </xf>
    <xf numFmtId="189" fontId="68" fillId="0" borderId="0" xfId="0" quotePrefix="1" applyNumberFormat="1" applyFont="1" applyAlignment="1" applyProtection="1">
      <alignment horizontal="right" vertical="center"/>
      <protection locked="0"/>
    </xf>
    <xf numFmtId="177" fontId="68" fillId="0" borderId="51" xfId="142" applyNumberFormat="1" applyFont="1" applyBorder="1" applyAlignment="1" applyProtection="1">
      <alignment horizontal="right" vertical="center"/>
      <protection locked="0"/>
    </xf>
    <xf numFmtId="178" fontId="68" fillId="0" borderId="0" xfId="142" applyNumberFormat="1" applyFont="1" applyAlignment="1" applyProtection="1">
      <alignment horizontal="right" vertical="center"/>
      <protection locked="0"/>
    </xf>
    <xf numFmtId="1" fontId="68" fillId="0" borderId="154" xfId="0" applyNumberFormat="1" applyFont="1" applyBorder="1" applyAlignment="1">
      <alignment horizontal="right" vertical="center"/>
    </xf>
    <xf numFmtId="178" fontId="67" fillId="0" borderId="155" xfId="0" applyNumberFormat="1" applyFont="1" applyBorder="1" applyAlignment="1" applyProtection="1">
      <alignment horizontal="right" vertical="center"/>
      <protection locked="0"/>
    </xf>
    <xf numFmtId="177" fontId="67" fillId="0" borderId="155" xfId="0" applyNumberFormat="1" applyFont="1" applyBorder="1" applyAlignment="1" applyProtection="1">
      <alignment horizontal="right" vertical="center"/>
      <protection locked="0"/>
    </xf>
    <xf numFmtId="180" fontId="67" fillId="0" borderId="153" xfId="0" applyNumberFormat="1" applyFont="1" applyBorder="1" applyAlignment="1" applyProtection="1">
      <alignment horizontal="right" vertical="center"/>
      <protection locked="0"/>
    </xf>
    <xf numFmtId="0" fontId="67" fillId="0" borderId="155" xfId="0" applyFont="1" applyBorder="1" applyAlignment="1" applyProtection="1">
      <alignment horizontal="right" vertical="center"/>
      <protection locked="0"/>
    </xf>
    <xf numFmtId="180" fontId="67" fillId="0" borderId="155" xfId="0" applyNumberFormat="1" applyFont="1" applyBorder="1" applyAlignment="1" applyProtection="1">
      <alignment horizontal="right" vertical="center"/>
      <protection locked="0"/>
    </xf>
    <xf numFmtId="58" fontId="68" fillId="0" borderId="47" xfId="0" applyNumberFormat="1" applyFont="1" applyBorder="1" applyAlignment="1">
      <alignment horizontal="right" vertical="center" shrinkToFit="1"/>
    </xf>
    <xf numFmtId="58" fontId="68" fillId="0" borderId="51" xfId="0" applyNumberFormat="1" applyFont="1" applyBorder="1" applyAlignment="1">
      <alignment horizontal="right" vertical="center" shrinkToFit="1"/>
    </xf>
    <xf numFmtId="0" fontId="68" fillId="0" borderId="187" xfId="0" applyFont="1" applyBorder="1" applyAlignment="1" applyProtection="1">
      <alignment horizontal="right" vertical="center"/>
      <protection locked="0"/>
    </xf>
    <xf numFmtId="180" fontId="67" fillId="0" borderId="0" xfId="0" applyNumberFormat="1" applyFont="1" applyAlignment="1" applyProtection="1">
      <alignment horizontal="right" vertical="center"/>
      <protection locked="0"/>
    </xf>
    <xf numFmtId="177" fontId="68" fillId="0" borderId="67" xfId="0" applyNumberFormat="1" applyFont="1" applyBorder="1" applyAlignment="1" applyProtection="1">
      <alignment horizontal="right" vertical="center"/>
      <protection locked="0"/>
    </xf>
    <xf numFmtId="180" fontId="68" fillId="0" borderId="156" xfId="0" applyNumberFormat="1" applyFont="1" applyBorder="1" applyAlignment="1" applyProtection="1">
      <alignment horizontal="right" vertical="center"/>
      <protection locked="0"/>
    </xf>
    <xf numFmtId="177" fontId="68" fillId="0" borderId="62" xfId="0" applyNumberFormat="1" applyFont="1" applyBorder="1" applyAlignment="1" applyProtection="1">
      <alignment horizontal="right" vertical="center"/>
      <protection locked="0"/>
    </xf>
    <xf numFmtId="177" fontId="68" fillId="0" borderId="63" xfId="0" applyNumberFormat="1" applyFont="1" applyBorder="1" applyAlignment="1" applyProtection="1">
      <alignment horizontal="right" vertical="center"/>
      <protection locked="0"/>
    </xf>
    <xf numFmtId="179" fontId="68" fillId="0" borderId="155" xfId="136" applyNumberFormat="1" applyFont="1" applyBorder="1" applyAlignment="1">
      <alignment horizontal="right" vertical="center"/>
    </xf>
    <xf numFmtId="189" fontId="68" fillId="0" borderId="65" xfId="0" applyNumberFormat="1" applyFont="1" applyBorder="1" applyAlignment="1" applyProtection="1">
      <alignment horizontal="right" vertical="center"/>
      <protection locked="0"/>
    </xf>
    <xf numFmtId="0" fontId="68" fillId="0" borderId="64" xfId="0" applyFont="1" applyBorder="1" applyAlignment="1" applyProtection="1">
      <alignment horizontal="right" vertical="center"/>
      <protection locked="0"/>
    </xf>
    <xf numFmtId="180" fontId="68" fillId="81" borderId="171" xfId="0" applyNumberFormat="1" applyFont="1" applyFill="1" applyBorder="1" applyAlignment="1" applyProtection="1">
      <alignment horizontal="right" vertical="center"/>
      <protection locked="0"/>
    </xf>
    <xf numFmtId="0" fontId="68" fillId="81" borderId="0" xfId="95" applyNumberFormat="1" applyFont="1" applyFill="1" applyBorder="1" applyAlignment="1" applyProtection="1">
      <alignment horizontal="right" vertical="center"/>
      <protection locked="0"/>
    </xf>
    <xf numFmtId="177" fontId="68" fillId="81" borderId="171" xfId="136" applyNumberFormat="1" applyFont="1" applyFill="1" applyBorder="1" applyAlignment="1">
      <alignment horizontal="right" vertical="center"/>
    </xf>
    <xf numFmtId="177" fontId="68" fillId="81" borderId="171" xfId="0" applyNumberFormat="1" applyFont="1" applyFill="1" applyBorder="1" applyAlignment="1">
      <alignment horizontal="right" vertical="center"/>
    </xf>
    <xf numFmtId="191" fontId="68" fillId="81" borderId="169" xfId="0" applyNumberFormat="1" applyFont="1" applyFill="1" applyBorder="1" applyAlignment="1">
      <alignment horizontal="right" vertical="center"/>
    </xf>
    <xf numFmtId="191" fontId="68" fillId="81" borderId="158" xfId="0" applyNumberFormat="1" applyFont="1" applyFill="1" applyBorder="1" applyAlignment="1">
      <alignment horizontal="right" vertical="center"/>
    </xf>
    <xf numFmtId="178" fontId="68" fillId="81" borderId="25" xfId="0" applyNumberFormat="1" applyFont="1" applyFill="1" applyBorder="1" applyAlignment="1">
      <alignment horizontal="right" vertical="center"/>
    </xf>
    <xf numFmtId="177" fontId="68" fillId="81" borderId="169" xfId="0" quotePrefix="1" applyNumberFormat="1" applyFont="1" applyFill="1" applyBorder="1" applyAlignment="1">
      <alignment horizontal="right" vertical="center"/>
    </xf>
    <xf numFmtId="177" fontId="68" fillId="81" borderId="25" xfId="0" applyNumberFormat="1" applyFont="1" applyFill="1" applyBorder="1" applyAlignment="1" applyProtection="1">
      <alignment horizontal="right" vertical="center"/>
      <protection locked="0"/>
    </xf>
    <xf numFmtId="178" fontId="68" fillId="81" borderId="26" xfId="0" applyNumberFormat="1" applyFont="1" applyFill="1" applyBorder="1" applyAlignment="1">
      <alignment horizontal="right" vertical="center"/>
    </xf>
    <xf numFmtId="0" fontId="59" fillId="0" borderId="112" xfId="0" applyFont="1" applyBorder="1" applyAlignment="1">
      <alignment horizontal="center" vertical="center"/>
    </xf>
    <xf numFmtId="178" fontId="67" fillId="0" borderId="0" xfId="0" applyNumberFormat="1" applyFont="1" applyProtection="1">
      <alignment vertical="center"/>
      <protection locked="0"/>
    </xf>
    <xf numFmtId="0" fontId="68" fillId="0" borderId="0" xfId="0" applyFont="1" applyAlignment="1" applyProtection="1">
      <alignment horizontal="right" vertical="center"/>
      <protection locked="0"/>
    </xf>
    <xf numFmtId="187" fontId="68" fillId="0" borderId="0" xfId="110" applyNumberFormat="1" applyFont="1" applyFill="1" applyBorder="1" applyAlignment="1" applyProtection="1">
      <alignment horizontal="right" vertical="center"/>
      <protection locked="0"/>
    </xf>
    <xf numFmtId="0" fontId="68" fillId="0" borderId="0" xfId="95" applyNumberFormat="1" applyFont="1" applyFill="1" applyBorder="1" applyAlignment="1" applyProtection="1">
      <alignment horizontal="right" vertical="center"/>
      <protection locked="0"/>
    </xf>
    <xf numFmtId="0" fontId="62" fillId="0" borderId="181" xfId="0" applyFont="1" applyBorder="1" applyAlignment="1">
      <alignment horizontal="right" vertical="center"/>
    </xf>
    <xf numFmtId="0" fontId="62" fillId="0" borderId="183" xfId="0" applyFont="1" applyBorder="1" applyAlignment="1">
      <alignment horizontal="right" vertical="center"/>
    </xf>
    <xf numFmtId="0" fontId="59" fillId="0" borderId="181" xfId="0" applyFont="1" applyBorder="1">
      <alignment vertical="center"/>
    </xf>
    <xf numFmtId="177" fontId="67" fillId="0" borderId="0" xfId="95" applyNumberFormat="1" applyFont="1" applyFill="1" applyBorder="1" applyAlignment="1" applyProtection="1">
      <alignment horizontal="right" vertical="center"/>
      <protection locked="0"/>
    </xf>
    <xf numFmtId="177" fontId="68" fillId="0" borderId="181" xfId="136" applyNumberFormat="1" applyFont="1" applyBorder="1">
      <alignment vertical="center"/>
    </xf>
    <xf numFmtId="177" fontId="68" fillId="0" borderId="182" xfId="136" applyNumberFormat="1" applyFont="1" applyBorder="1">
      <alignment vertical="center"/>
    </xf>
    <xf numFmtId="0" fontId="69" fillId="0" borderId="32" xfId="0" applyFont="1" applyBorder="1" applyAlignment="1">
      <alignment horizontal="right" vertical="center"/>
    </xf>
    <xf numFmtId="178" fontId="68" fillId="0" borderId="181" xfId="136" applyNumberFormat="1" applyFont="1" applyBorder="1">
      <alignment vertical="center"/>
    </xf>
    <xf numFmtId="178" fontId="68" fillId="81" borderId="181" xfId="136" applyNumberFormat="1" applyFont="1" applyFill="1" applyBorder="1" applyAlignment="1">
      <alignment horizontal="right" vertical="center"/>
    </xf>
    <xf numFmtId="178" fontId="68" fillId="0" borderId="181" xfId="136" applyNumberFormat="1" applyFont="1" applyBorder="1" applyAlignment="1">
      <alignment horizontal="right" vertical="center"/>
    </xf>
    <xf numFmtId="178" fontId="68" fillId="0" borderId="15" xfId="0" applyNumberFormat="1" applyFont="1" applyBorder="1" applyAlignment="1">
      <alignment horizontal="right" vertical="center" shrinkToFit="1"/>
    </xf>
    <xf numFmtId="0" fontId="59" fillId="0" borderId="183" xfId="0" applyFont="1" applyBorder="1" applyAlignment="1">
      <alignment horizontal="center" vertical="center"/>
    </xf>
    <xf numFmtId="0" fontId="62" fillId="0" borderId="182" xfId="0" applyFont="1" applyBorder="1" applyAlignment="1">
      <alignment horizontal="right" vertical="center"/>
    </xf>
    <xf numFmtId="178" fontId="68" fillId="5" borderId="183" xfId="0" applyNumberFormat="1" applyFont="1" applyFill="1" applyBorder="1" applyAlignment="1">
      <alignment horizontal="right" vertical="center"/>
    </xf>
    <xf numFmtId="177" fontId="105" fillId="5" borderId="181" xfId="0" applyNumberFormat="1" applyFont="1" applyFill="1" applyBorder="1" applyAlignment="1">
      <alignment horizontal="right" vertical="center" shrinkToFit="1"/>
    </xf>
    <xf numFmtId="177" fontId="67" fillId="0" borderId="181" xfId="0" applyNumberFormat="1" applyFont="1" applyBorder="1" applyAlignment="1">
      <alignment horizontal="right" vertical="center"/>
    </xf>
    <xf numFmtId="178" fontId="67" fillId="0" borderId="183" xfId="0" applyNumberFormat="1" applyFont="1" applyBorder="1" applyAlignment="1">
      <alignment horizontal="right" vertical="center"/>
    </xf>
    <xf numFmtId="177" fontId="105" fillId="0" borderId="181" xfId="0" applyNumberFormat="1" applyFont="1" applyBorder="1" applyAlignment="1">
      <alignment horizontal="right" vertical="center" shrinkToFit="1"/>
    </xf>
    <xf numFmtId="178" fontId="67" fillId="0" borderId="182" xfId="0" applyNumberFormat="1" applyFont="1" applyBorder="1" applyAlignment="1">
      <alignment horizontal="right" vertical="center"/>
    </xf>
    <xf numFmtId="177" fontId="68" fillId="81" borderId="181" xfId="0" applyNumberFormat="1" applyFont="1" applyFill="1" applyBorder="1" applyAlignment="1">
      <alignment horizontal="right" vertical="center"/>
    </xf>
    <xf numFmtId="178" fontId="68" fillId="81" borderId="183" xfId="0" applyNumberFormat="1" applyFont="1" applyFill="1" applyBorder="1" applyAlignment="1">
      <alignment horizontal="right" vertical="center"/>
    </xf>
    <xf numFmtId="177" fontId="105" fillId="81" borderId="181" xfId="0" applyNumberFormat="1" applyFont="1" applyFill="1" applyBorder="1" applyAlignment="1">
      <alignment horizontal="right" vertical="center" shrinkToFit="1"/>
    </xf>
    <xf numFmtId="178" fontId="68" fillId="81" borderId="182" xfId="0" applyNumberFormat="1" applyFont="1" applyFill="1" applyBorder="1" applyAlignment="1">
      <alignment horizontal="right" vertical="center"/>
    </xf>
    <xf numFmtId="177" fontId="68" fillId="0" borderId="181" xfId="0" applyNumberFormat="1" applyFont="1" applyBorder="1" applyAlignment="1">
      <alignment horizontal="right" vertical="center"/>
    </xf>
    <xf numFmtId="178" fontId="68" fillId="0" borderId="183" xfId="0" applyNumberFormat="1" applyFont="1" applyBorder="1" applyAlignment="1">
      <alignment horizontal="right" vertical="center"/>
    </xf>
    <xf numFmtId="177" fontId="59" fillId="0" borderId="181" xfId="0" applyNumberFormat="1" applyFont="1" applyBorder="1" applyAlignment="1">
      <alignment horizontal="right" vertical="center" shrinkToFit="1"/>
    </xf>
    <xf numFmtId="178" fontId="68" fillId="0" borderId="182" xfId="0" applyNumberFormat="1" applyFont="1" applyBorder="1" applyAlignment="1">
      <alignment horizontal="right" vertical="center"/>
    </xf>
    <xf numFmtId="177" fontId="68" fillId="0" borderId="181" xfId="0" applyNumberFormat="1" applyFont="1" applyBorder="1" applyAlignment="1">
      <alignment horizontal="right" vertical="center" shrinkToFit="1"/>
    </xf>
    <xf numFmtId="178" fontId="68" fillId="0" borderId="183" xfId="0" applyNumberFormat="1" applyFont="1" applyBorder="1">
      <alignment vertical="center"/>
    </xf>
    <xf numFmtId="178" fontId="68" fillId="0" borderId="183" xfId="0" applyNumberFormat="1" applyFont="1" applyBorder="1" applyAlignment="1">
      <alignment horizontal="right" vertical="center" shrinkToFit="1"/>
    </xf>
    <xf numFmtId="178" fontId="68" fillId="0" borderId="182" xfId="0" applyNumberFormat="1" applyFont="1" applyBorder="1" applyAlignment="1">
      <alignment horizontal="right" vertical="center" shrinkToFit="1"/>
    </xf>
    <xf numFmtId="177" fontId="67" fillId="81" borderId="181" xfId="0" applyNumberFormat="1" applyFont="1" applyFill="1" applyBorder="1" applyAlignment="1">
      <alignment horizontal="right" vertical="center"/>
    </xf>
    <xf numFmtId="178" fontId="67" fillId="81" borderId="183" xfId="0" applyNumberFormat="1" applyFont="1" applyFill="1" applyBorder="1" applyAlignment="1">
      <alignment horizontal="right" vertical="center"/>
    </xf>
    <xf numFmtId="178" fontId="67" fillId="81" borderId="182" xfId="0" applyNumberFormat="1" applyFont="1" applyFill="1" applyBorder="1" applyAlignment="1">
      <alignment horizontal="right" vertical="center"/>
    </xf>
    <xf numFmtId="177" fontId="116" fillId="0" borderId="181" xfId="0" applyNumberFormat="1" applyFont="1" applyBorder="1" applyAlignment="1">
      <alignment horizontal="right" vertical="center" shrinkToFit="1"/>
    </xf>
    <xf numFmtId="177" fontId="5" fillId="0" borderId="181" xfId="0" applyNumberFormat="1" applyFont="1" applyBorder="1" applyAlignment="1">
      <alignment horizontal="right" vertical="center"/>
    </xf>
    <xf numFmtId="178" fontId="5" fillId="0" borderId="183" xfId="0" applyNumberFormat="1" applyFont="1" applyBorder="1" applyAlignment="1">
      <alignment horizontal="right" vertical="center"/>
    </xf>
    <xf numFmtId="177" fontId="121" fillId="0" borderId="181" xfId="0" applyNumberFormat="1" applyFont="1" applyBorder="1" applyAlignment="1">
      <alignment horizontal="right" vertical="center" shrinkToFit="1"/>
    </xf>
    <xf numFmtId="178" fontId="5" fillId="0" borderId="182" xfId="0" applyNumberFormat="1" applyFont="1" applyBorder="1" applyAlignment="1">
      <alignment horizontal="right" vertical="center"/>
    </xf>
    <xf numFmtId="177" fontId="68" fillId="5" borderId="181" xfId="0" applyNumberFormat="1" applyFont="1" applyFill="1" applyBorder="1" applyAlignment="1">
      <alignment horizontal="right" vertical="center"/>
    </xf>
    <xf numFmtId="177" fontId="67" fillId="5" borderId="181" xfId="0" applyNumberFormat="1" applyFont="1" applyFill="1" applyBorder="1" applyAlignment="1">
      <alignment horizontal="right" vertical="center" shrinkToFit="1"/>
    </xf>
    <xf numFmtId="178" fontId="68" fillId="5" borderId="182" xfId="0" applyNumberFormat="1" applyFont="1" applyFill="1" applyBorder="1" applyAlignment="1">
      <alignment horizontal="right" vertical="center"/>
    </xf>
    <xf numFmtId="178" fontId="68" fillId="81" borderId="192" xfId="0" applyNumberFormat="1" applyFont="1" applyFill="1" applyBorder="1" applyAlignment="1">
      <alignment horizontal="right" vertical="center" wrapText="1"/>
    </xf>
    <xf numFmtId="178" fontId="68" fillId="81" borderId="193" xfId="0" applyNumberFormat="1" applyFont="1" applyFill="1" applyBorder="1" applyAlignment="1">
      <alignment horizontal="right" vertical="center" wrapText="1"/>
    </xf>
    <xf numFmtId="177" fontId="68" fillId="0" borderId="194" xfId="0" applyNumberFormat="1" applyFont="1" applyBorder="1" applyAlignment="1">
      <alignment horizontal="right" vertical="center"/>
    </xf>
    <xf numFmtId="178" fontId="68" fillId="0" borderId="195" xfId="0" applyNumberFormat="1" applyFont="1" applyBorder="1" applyAlignment="1">
      <alignment horizontal="right" vertical="center"/>
    </xf>
    <xf numFmtId="177" fontId="105" fillId="0" borderId="194" xfId="0" applyNumberFormat="1" applyFont="1" applyBorder="1" applyAlignment="1">
      <alignment horizontal="right" vertical="center" shrinkToFit="1"/>
    </xf>
    <xf numFmtId="178" fontId="68" fillId="0" borderId="196" xfId="0" applyNumberFormat="1" applyFont="1" applyBorder="1" applyAlignment="1">
      <alignment horizontal="right" vertical="center"/>
    </xf>
    <xf numFmtId="177" fontId="68" fillId="81" borderId="194" xfId="0" applyNumberFormat="1" applyFont="1" applyFill="1" applyBorder="1" applyAlignment="1">
      <alignment horizontal="right" vertical="center"/>
    </xf>
    <xf numFmtId="178" fontId="68" fillId="81" borderId="195" xfId="0" applyNumberFormat="1" applyFont="1" applyFill="1" applyBorder="1" applyAlignment="1">
      <alignment horizontal="right" vertical="center"/>
    </xf>
    <xf numFmtId="177" fontId="105" fillId="81" borderId="194" xfId="0" applyNumberFormat="1" applyFont="1" applyFill="1" applyBorder="1" applyAlignment="1">
      <alignment horizontal="right" vertical="center" shrinkToFit="1"/>
    </xf>
    <xf numFmtId="178" fontId="68" fillId="81" borderId="196" xfId="0" applyNumberFormat="1" applyFont="1" applyFill="1" applyBorder="1" applyAlignment="1">
      <alignment horizontal="right" vertical="center"/>
    </xf>
    <xf numFmtId="177" fontId="5" fillId="81" borderId="194" xfId="0" applyNumberFormat="1" applyFont="1" applyFill="1" applyBorder="1" applyAlignment="1">
      <alignment horizontal="right" vertical="center"/>
    </xf>
    <xf numFmtId="178" fontId="5" fillId="81" borderId="195" xfId="0" applyNumberFormat="1" applyFont="1" applyFill="1" applyBorder="1" applyAlignment="1">
      <alignment horizontal="right" vertical="center"/>
    </xf>
    <xf numFmtId="177" fontId="120" fillId="81" borderId="194" xfId="0" applyNumberFormat="1" applyFont="1" applyFill="1" applyBorder="1" applyAlignment="1">
      <alignment horizontal="right" vertical="center" shrinkToFit="1"/>
    </xf>
    <xf numFmtId="178" fontId="5" fillId="81" borderId="196" xfId="0" applyNumberFormat="1" applyFont="1" applyFill="1" applyBorder="1" applyAlignment="1">
      <alignment horizontal="right" vertical="center"/>
    </xf>
    <xf numFmtId="178" fontId="68" fillId="5" borderId="195" xfId="0" applyNumberFormat="1" applyFont="1" applyFill="1" applyBorder="1" applyAlignment="1">
      <alignment horizontal="right" vertical="center"/>
    </xf>
    <xf numFmtId="178" fontId="68" fillId="5" borderId="196" xfId="0" applyNumberFormat="1" applyFont="1" applyFill="1" applyBorder="1" applyAlignment="1">
      <alignment horizontal="right" vertical="center"/>
    </xf>
    <xf numFmtId="178" fontId="68" fillId="0" borderId="195" xfId="0" applyNumberFormat="1" applyFont="1" applyBorder="1" applyAlignment="1">
      <alignment horizontal="right" vertical="center" shrinkToFit="1"/>
    </xf>
    <xf numFmtId="178" fontId="68" fillId="0" borderId="196" xfId="0" applyNumberFormat="1" applyFont="1" applyBorder="1" applyAlignment="1">
      <alignment horizontal="right" vertical="center" shrinkToFit="1"/>
    </xf>
    <xf numFmtId="177" fontId="5" fillId="5" borderId="194" xfId="0" applyNumberFormat="1" applyFont="1" applyFill="1" applyBorder="1" applyAlignment="1">
      <alignment horizontal="right" vertical="center"/>
    </xf>
    <xf numFmtId="178" fontId="5" fillId="5" borderId="195" xfId="0" applyNumberFormat="1" applyFont="1" applyFill="1" applyBorder="1" applyAlignment="1">
      <alignment horizontal="right" vertical="center"/>
    </xf>
    <xf numFmtId="177" fontId="66" fillId="5" borderId="194" xfId="0" applyNumberFormat="1" applyFont="1" applyFill="1" applyBorder="1" applyAlignment="1">
      <alignment horizontal="right" vertical="center" shrinkToFit="1"/>
    </xf>
    <xf numFmtId="178" fontId="5" fillId="5" borderId="196" xfId="0" applyNumberFormat="1" applyFont="1" applyFill="1" applyBorder="1" applyAlignment="1">
      <alignment horizontal="right" vertical="center"/>
    </xf>
    <xf numFmtId="177" fontId="68" fillId="81" borderId="195" xfId="0" applyNumberFormat="1" applyFont="1" applyFill="1" applyBorder="1" applyAlignment="1">
      <alignment horizontal="right" vertical="center" shrinkToFit="1"/>
    </xf>
    <xf numFmtId="178" fontId="68" fillId="81" borderId="195" xfId="0" applyNumberFormat="1" applyFont="1" applyFill="1" applyBorder="1" applyAlignment="1">
      <alignment horizontal="right" vertical="center" shrinkToFit="1"/>
    </xf>
    <xf numFmtId="178" fontId="68" fillId="81" borderId="196" xfId="0" applyNumberFormat="1" applyFont="1" applyFill="1" applyBorder="1" applyAlignment="1">
      <alignment horizontal="right" vertical="center" shrinkToFit="1"/>
    </xf>
    <xf numFmtId="177" fontId="68" fillId="5" borderId="194" xfId="0" applyNumberFormat="1" applyFont="1" applyFill="1" applyBorder="1" applyAlignment="1">
      <alignment horizontal="right" vertical="center"/>
    </xf>
    <xf numFmtId="177" fontId="105" fillId="5" borderId="194" xfId="0" applyNumberFormat="1" applyFont="1" applyFill="1" applyBorder="1" applyAlignment="1">
      <alignment horizontal="right" vertical="center" shrinkToFit="1"/>
    </xf>
    <xf numFmtId="177" fontId="67" fillId="0" borderId="194" xfId="0" applyNumberFormat="1" applyFont="1" applyBorder="1" applyAlignment="1">
      <alignment horizontal="right" vertical="center"/>
    </xf>
    <xf numFmtId="178" fontId="67" fillId="0" borderId="195" xfId="0" applyNumberFormat="1" applyFont="1" applyBorder="1" applyAlignment="1">
      <alignment horizontal="right" vertical="center"/>
    </xf>
    <xf numFmtId="178" fontId="67" fillId="0" borderId="195" xfId="136" applyNumberFormat="1" applyFont="1" applyBorder="1" applyAlignment="1">
      <alignment horizontal="right" vertical="center"/>
    </xf>
    <xf numFmtId="178" fontId="67" fillId="0" borderId="196" xfId="0" applyNumberFormat="1" applyFont="1" applyBorder="1" applyAlignment="1">
      <alignment horizontal="right" vertical="center"/>
    </xf>
    <xf numFmtId="177" fontId="5" fillId="0" borderId="194" xfId="0" applyNumberFormat="1" applyFont="1" applyBorder="1" applyAlignment="1">
      <alignment horizontal="right" vertical="center"/>
    </xf>
    <xf numFmtId="178" fontId="5" fillId="0" borderId="195" xfId="0" applyNumberFormat="1" applyFont="1" applyBorder="1" applyAlignment="1">
      <alignment horizontal="right" vertical="center"/>
    </xf>
    <xf numFmtId="177" fontId="120" fillId="0" borderId="194" xfId="0" applyNumberFormat="1" applyFont="1" applyBorder="1" applyAlignment="1">
      <alignment horizontal="right" vertical="center" shrinkToFit="1"/>
    </xf>
    <xf numFmtId="0" fontId="5" fillId="0" borderId="195" xfId="95" applyNumberFormat="1" applyFont="1" applyFill="1" applyBorder="1" applyAlignment="1">
      <alignment horizontal="right" vertical="center"/>
    </xf>
    <xf numFmtId="178" fontId="5" fillId="0" borderId="196" xfId="0" applyNumberFormat="1" applyFont="1" applyBorder="1" applyAlignment="1">
      <alignment horizontal="right" vertical="center"/>
    </xf>
    <xf numFmtId="178" fontId="68" fillId="0" borderId="194" xfId="0" applyNumberFormat="1" applyFont="1" applyBorder="1" applyAlignment="1">
      <alignment horizontal="right" vertical="center"/>
    </xf>
    <xf numFmtId="178" fontId="67" fillId="0" borderId="194" xfId="0" applyNumberFormat="1" applyFont="1" applyBorder="1" applyAlignment="1">
      <alignment horizontal="right" vertical="center"/>
    </xf>
    <xf numFmtId="177" fontId="67" fillId="0" borderId="182" xfId="0" applyNumberFormat="1" applyFont="1" applyBorder="1" applyAlignment="1">
      <alignment horizontal="right" vertical="center"/>
    </xf>
    <xf numFmtId="177" fontId="68" fillId="0" borderId="182" xfId="0" applyNumberFormat="1" applyFont="1" applyBorder="1" applyAlignment="1">
      <alignment horizontal="right" vertical="center"/>
    </xf>
    <xf numFmtId="177" fontId="68" fillId="0" borderId="182" xfId="136" applyNumberFormat="1" applyFont="1" applyBorder="1" applyAlignment="1">
      <alignment horizontal="right" vertical="center"/>
    </xf>
    <xf numFmtId="177" fontId="68" fillId="5" borderId="182" xfId="0" applyNumberFormat="1" applyFont="1" applyFill="1" applyBorder="1" applyAlignment="1">
      <alignment horizontal="right" vertical="center"/>
    </xf>
    <xf numFmtId="178" fontId="68" fillId="5" borderId="196" xfId="0" applyNumberFormat="1" applyFont="1" applyFill="1" applyBorder="1" applyAlignment="1" applyProtection="1">
      <alignment horizontal="right" vertical="center"/>
      <protection locked="0"/>
    </xf>
    <xf numFmtId="178" fontId="68" fillId="0" borderId="196" xfId="0" applyNumberFormat="1" applyFont="1" applyBorder="1" applyAlignment="1" applyProtection="1">
      <alignment horizontal="right" vertical="center"/>
      <protection locked="0"/>
    </xf>
    <xf numFmtId="178" fontId="67" fillId="0" borderId="196" xfId="0" applyNumberFormat="1" applyFont="1" applyBorder="1" applyAlignment="1" applyProtection="1">
      <alignment horizontal="right" vertical="center"/>
      <protection locked="0"/>
    </xf>
    <xf numFmtId="178" fontId="68" fillId="81" borderId="196" xfId="0" applyNumberFormat="1" applyFont="1" applyFill="1" applyBorder="1" applyAlignment="1" applyProtection="1">
      <alignment horizontal="right" vertical="center"/>
      <protection locked="0"/>
    </xf>
    <xf numFmtId="178" fontId="67" fillId="81" borderId="196" xfId="0" applyNumberFormat="1" applyFont="1" applyFill="1" applyBorder="1" applyAlignment="1">
      <alignment horizontal="right" vertical="center" shrinkToFit="1"/>
    </xf>
    <xf numFmtId="178" fontId="68" fillId="5" borderId="196" xfId="0" applyNumberFormat="1" applyFont="1" applyFill="1" applyBorder="1" applyAlignment="1">
      <alignment horizontal="right" vertical="center" shrinkToFit="1"/>
    </xf>
    <xf numFmtId="178" fontId="5" fillId="0" borderId="196" xfId="0" applyNumberFormat="1" applyFont="1" applyBorder="1" applyAlignment="1">
      <alignment horizontal="right" vertical="center" shrinkToFit="1"/>
    </xf>
    <xf numFmtId="177" fontId="68" fillId="81" borderId="79" xfId="0" applyNumberFormat="1" applyFont="1" applyFill="1" applyBorder="1" applyAlignment="1" applyProtection="1">
      <alignment horizontal="right" vertical="center" shrinkToFit="1"/>
      <protection locked="0"/>
    </xf>
    <xf numFmtId="177" fontId="68" fillId="81" borderId="78" xfId="0" applyNumberFormat="1" applyFont="1" applyFill="1" applyBorder="1" applyAlignment="1" applyProtection="1">
      <alignment horizontal="right" vertical="center" shrinkToFit="1"/>
      <protection locked="0"/>
    </xf>
    <xf numFmtId="0" fontId="59" fillId="0" borderId="195" xfId="0" applyFont="1" applyBorder="1">
      <alignment vertical="center"/>
    </xf>
    <xf numFmtId="0" fontId="62" fillId="0" borderId="195" xfId="0" applyFont="1" applyBorder="1" applyAlignment="1">
      <alignment horizontal="right" vertical="center"/>
    </xf>
    <xf numFmtId="0" fontId="62" fillId="0" borderId="194" xfId="0" applyFont="1" applyBorder="1" applyAlignment="1">
      <alignment horizontal="right" vertical="center"/>
    </xf>
    <xf numFmtId="0" fontId="62" fillId="0" borderId="196" xfId="0" applyFont="1" applyBorder="1" applyAlignment="1">
      <alignment horizontal="right" vertical="center"/>
    </xf>
    <xf numFmtId="178" fontId="68" fillId="5" borderId="195" xfId="0" applyNumberFormat="1" applyFont="1" applyFill="1" applyBorder="1" applyAlignment="1" applyProtection="1">
      <alignment horizontal="right" vertical="center"/>
      <protection locked="0"/>
    </xf>
    <xf numFmtId="177" fontId="68" fillId="81" borderId="194" xfId="0" applyNumberFormat="1" applyFont="1" applyFill="1" applyBorder="1" applyAlignment="1" applyProtection="1">
      <alignment horizontal="right" vertical="center"/>
      <protection locked="0"/>
    </xf>
    <xf numFmtId="178" fontId="68" fillId="81" borderId="194" xfId="0" applyNumberFormat="1" applyFont="1" applyFill="1" applyBorder="1" applyAlignment="1" applyProtection="1">
      <alignment horizontal="right" vertical="center"/>
      <protection locked="0"/>
    </xf>
    <xf numFmtId="178" fontId="68" fillId="81" borderId="195" xfId="0" applyNumberFormat="1" applyFont="1" applyFill="1" applyBorder="1" applyAlignment="1" applyProtection="1">
      <alignment horizontal="right" vertical="center"/>
      <protection locked="0"/>
    </xf>
    <xf numFmtId="178" fontId="67" fillId="0" borderId="194" xfId="0" applyNumberFormat="1" applyFont="1" applyBorder="1" applyAlignment="1" applyProtection="1">
      <alignment horizontal="right" vertical="center"/>
      <protection locked="0"/>
    </xf>
    <xf numFmtId="177" fontId="67" fillId="0" borderId="194" xfId="0" applyNumberFormat="1" applyFont="1" applyBorder="1" applyAlignment="1" applyProtection="1">
      <alignment horizontal="right" vertical="center"/>
      <protection locked="0"/>
    </xf>
    <xf numFmtId="178" fontId="67" fillId="0" borderId="195" xfId="0" applyNumberFormat="1" applyFont="1" applyBorder="1" applyAlignment="1" applyProtection="1">
      <alignment horizontal="right" vertical="center"/>
      <protection locked="0"/>
    </xf>
    <xf numFmtId="178" fontId="68" fillId="0" borderId="194" xfId="0" applyNumberFormat="1" applyFont="1" applyBorder="1" applyAlignment="1" applyProtection="1">
      <alignment horizontal="right" vertical="center"/>
      <protection locked="0"/>
    </xf>
    <xf numFmtId="177" fontId="68" fillId="0" borderId="194" xfId="0" applyNumberFormat="1" applyFont="1" applyBorder="1" applyAlignment="1" applyProtection="1">
      <alignment horizontal="right" vertical="center"/>
      <protection locked="0"/>
    </xf>
    <xf numFmtId="177" fontId="67" fillId="81" borderId="195" xfId="0" applyNumberFormat="1" applyFont="1" applyFill="1" applyBorder="1" applyAlignment="1" applyProtection="1">
      <alignment horizontal="right" vertical="center"/>
      <protection locked="0"/>
    </xf>
    <xf numFmtId="177" fontId="68" fillId="0" borderId="195" xfId="0" applyNumberFormat="1" applyFont="1" applyBorder="1" applyAlignment="1" applyProtection="1">
      <alignment horizontal="right" vertical="center"/>
      <protection locked="0"/>
    </xf>
    <xf numFmtId="178" fontId="68" fillId="0" borderId="195" xfId="0" applyNumberFormat="1" applyFont="1" applyBorder="1" applyAlignment="1" applyProtection="1">
      <alignment horizontal="right" vertical="center"/>
      <protection locked="0"/>
    </xf>
    <xf numFmtId="177" fontId="68" fillId="81" borderId="195" xfId="0" applyNumberFormat="1" applyFont="1" applyFill="1" applyBorder="1" applyAlignment="1" applyProtection="1">
      <alignment horizontal="right" vertical="center"/>
      <protection locked="0"/>
    </xf>
    <xf numFmtId="178" fontId="67" fillId="81" borderId="194" xfId="0" applyNumberFormat="1" applyFont="1" applyFill="1" applyBorder="1" applyAlignment="1" applyProtection="1">
      <alignment horizontal="right" vertical="center"/>
      <protection locked="0"/>
    </xf>
    <xf numFmtId="177" fontId="67" fillId="81" borderId="194" xfId="0" applyNumberFormat="1" applyFont="1" applyFill="1" applyBorder="1" applyAlignment="1" applyProtection="1">
      <alignment horizontal="right" vertical="center"/>
      <protection locked="0"/>
    </xf>
    <xf numFmtId="178" fontId="67" fillId="81" borderId="196" xfId="0" applyNumberFormat="1" applyFont="1" applyFill="1" applyBorder="1" applyAlignment="1" applyProtection="1">
      <alignment horizontal="right" vertical="center"/>
      <protection locked="0"/>
    </xf>
    <xf numFmtId="178" fontId="68" fillId="5" borderId="194" xfId="0" applyNumberFormat="1" applyFont="1" applyFill="1" applyBorder="1" applyAlignment="1" applyProtection="1">
      <alignment horizontal="right" vertical="center"/>
      <protection locked="0"/>
    </xf>
    <xf numFmtId="177" fontId="68" fillId="5" borderId="194" xfId="0" applyNumberFormat="1" applyFont="1" applyFill="1" applyBorder="1" applyAlignment="1" applyProtection="1">
      <alignment horizontal="right" vertical="center"/>
      <protection locked="0"/>
    </xf>
    <xf numFmtId="178" fontId="5" fillId="0" borderId="194" xfId="0" applyNumberFormat="1" applyFont="1" applyBorder="1" applyAlignment="1" applyProtection="1">
      <alignment horizontal="right" vertical="center"/>
      <protection locked="0"/>
    </xf>
    <xf numFmtId="177" fontId="5" fillId="0" borderId="194" xfId="0" applyNumberFormat="1" applyFont="1" applyBorder="1" applyAlignment="1" applyProtection="1">
      <alignment horizontal="right" vertical="center"/>
      <protection locked="0"/>
    </xf>
    <xf numFmtId="178" fontId="5" fillId="0" borderId="196" xfId="0" applyNumberFormat="1" applyFont="1" applyBorder="1" applyAlignment="1" applyProtection="1">
      <alignment horizontal="right" vertical="center"/>
      <protection locked="0"/>
    </xf>
    <xf numFmtId="177" fontId="68" fillId="5" borderId="194" xfId="0" quotePrefix="1" applyNumberFormat="1" applyFont="1" applyFill="1" applyBorder="1" applyAlignment="1" applyProtection="1">
      <alignment horizontal="right" vertical="center"/>
      <protection locked="0"/>
    </xf>
    <xf numFmtId="177" fontId="68" fillId="5" borderId="196" xfId="0" quotePrefix="1" applyNumberFormat="1" applyFont="1" applyFill="1" applyBorder="1" applyAlignment="1" applyProtection="1">
      <alignment horizontal="right" vertical="center"/>
      <protection locked="0"/>
    </xf>
    <xf numFmtId="178" fontId="68" fillId="5" borderId="194" xfId="0" quotePrefix="1" applyNumberFormat="1" applyFont="1" applyFill="1" applyBorder="1" applyAlignment="1" applyProtection="1">
      <alignment horizontal="right" vertical="center"/>
      <protection locked="0"/>
    </xf>
    <xf numFmtId="178" fontId="68" fillId="5" borderId="196" xfId="0" quotePrefix="1" applyNumberFormat="1" applyFont="1" applyFill="1" applyBorder="1" applyAlignment="1" applyProtection="1">
      <alignment horizontal="right" vertical="center"/>
      <protection locked="0"/>
    </xf>
    <xf numFmtId="177" fontId="68" fillId="0" borderId="194" xfId="0" quotePrefix="1" applyNumberFormat="1" applyFont="1" applyBorder="1" applyAlignment="1" applyProtection="1">
      <alignment horizontal="right" vertical="center"/>
      <protection locked="0"/>
    </xf>
    <xf numFmtId="177" fontId="68" fillId="0" borderId="196" xfId="0" quotePrefix="1" applyNumberFormat="1" applyFont="1" applyBorder="1" applyAlignment="1" applyProtection="1">
      <alignment horizontal="right" vertical="center"/>
      <protection locked="0"/>
    </xf>
    <xf numFmtId="178" fontId="5" fillId="81" borderId="194" xfId="0" applyNumberFormat="1" applyFont="1" applyFill="1" applyBorder="1" applyAlignment="1" applyProtection="1">
      <alignment horizontal="right" vertical="center"/>
      <protection locked="0"/>
    </xf>
    <xf numFmtId="177" fontId="5" fillId="81" borderId="194" xfId="0" applyNumberFormat="1" applyFont="1" applyFill="1" applyBorder="1" applyAlignment="1" applyProtection="1">
      <alignment horizontal="right" vertical="center"/>
      <protection locked="0"/>
    </xf>
    <xf numFmtId="177" fontId="5" fillId="81" borderId="195" xfId="0" applyNumberFormat="1" applyFont="1" applyFill="1" applyBorder="1" applyAlignment="1" applyProtection="1">
      <alignment horizontal="right" vertical="center"/>
      <protection locked="0"/>
    </xf>
    <xf numFmtId="178" fontId="5" fillId="81" borderId="196" xfId="0" applyNumberFormat="1" applyFont="1" applyFill="1" applyBorder="1" applyAlignment="1" applyProtection="1">
      <alignment horizontal="right" vertical="center"/>
      <protection locked="0"/>
    </xf>
    <xf numFmtId="177" fontId="68" fillId="5" borderId="196" xfId="0" applyNumberFormat="1" applyFont="1" applyFill="1" applyBorder="1" applyAlignment="1">
      <alignment horizontal="right" vertical="center"/>
    </xf>
    <xf numFmtId="178" fontId="5" fillId="5" borderId="194" xfId="0" applyNumberFormat="1" applyFont="1" applyFill="1" applyBorder="1" applyAlignment="1" applyProtection="1">
      <alignment horizontal="right" vertical="center"/>
      <protection locked="0"/>
    </xf>
    <xf numFmtId="177" fontId="5" fillId="5" borderId="194" xfId="0" applyNumberFormat="1" applyFont="1" applyFill="1" applyBorder="1" applyAlignment="1" applyProtection="1">
      <alignment horizontal="right" vertical="center"/>
      <protection locked="0"/>
    </xf>
    <xf numFmtId="178" fontId="5" fillId="5" borderId="195" xfId="0" applyNumberFormat="1" applyFont="1" applyFill="1" applyBorder="1" applyAlignment="1" applyProtection="1">
      <alignment horizontal="right" vertical="center"/>
      <protection locked="0"/>
    </xf>
    <xf numFmtId="178" fontId="5" fillId="5" borderId="196" xfId="0" applyNumberFormat="1" applyFont="1" applyFill="1" applyBorder="1" applyAlignment="1" applyProtection="1">
      <alignment horizontal="right" vertical="center"/>
      <protection locked="0"/>
    </xf>
    <xf numFmtId="177" fontId="68" fillId="5" borderId="195" xfId="0" applyNumberFormat="1" applyFont="1" applyFill="1" applyBorder="1" applyAlignment="1" applyProtection="1">
      <alignment horizontal="right" vertical="center"/>
      <protection locked="0"/>
    </xf>
    <xf numFmtId="177" fontId="5" fillId="0" borderId="195" xfId="0" applyNumberFormat="1" applyFont="1" applyBorder="1" applyAlignment="1" applyProtection="1">
      <alignment horizontal="right" vertical="center"/>
      <protection locked="0"/>
    </xf>
    <xf numFmtId="178" fontId="68" fillId="0" borderId="197" xfId="0" applyNumberFormat="1" applyFont="1" applyBorder="1" applyAlignment="1" applyProtection="1">
      <alignment horizontal="right" vertical="center"/>
      <protection locked="0"/>
    </xf>
    <xf numFmtId="0" fontId="58" fillId="0" borderId="27" xfId="0" applyFont="1" applyBorder="1" applyAlignment="1">
      <alignment horizontal="center" vertical="center" shrinkToFit="1"/>
    </xf>
    <xf numFmtId="178" fontId="5" fillId="81" borderId="195" xfId="0" applyNumberFormat="1" applyFont="1" applyFill="1" applyBorder="1" applyAlignment="1" applyProtection="1">
      <alignment horizontal="right" vertical="center"/>
      <protection locked="0"/>
    </xf>
    <xf numFmtId="178" fontId="68" fillId="0" borderId="16" xfId="0" applyNumberFormat="1" applyFont="1" applyBorder="1" applyAlignment="1" applyProtection="1">
      <alignment horizontal="right" vertical="center"/>
      <protection locked="0"/>
    </xf>
    <xf numFmtId="177" fontId="68" fillId="0" borderId="194" xfId="0" applyNumberFormat="1" applyFont="1" applyBorder="1" applyAlignment="1" applyProtection="1">
      <alignment horizontal="right" vertical="center" shrinkToFit="1"/>
      <protection locked="0"/>
    </xf>
    <xf numFmtId="178" fontId="68" fillId="0" borderId="194" xfId="0" applyNumberFormat="1" applyFont="1" applyBorder="1" applyAlignment="1" applyProtection="1">
      <alignment horizontal="right" vertical="center" shrinkToFit="1"/>
      <protection locked="0"/>
    </xf>
    <xf numFmtId="177" fontId="67" fillId="81" borderId="194" xfId="0" applyNumberFormat="1" applyFont="1" applyFill="1" applyBorder="1" applyProtection="1">
      <alignment vertical="center"/>
      <protection locked="0"/>
    </xf>
    <xf numFmtId="178" fontId="67" fillId="81" borderId="194" xfId="0" applyNumberFormat="1" applyFont="1" applyFill="1" applyBorder="1" applyProtection="1">
      <alignment vertical="center"/>
      <protection locked="0"/>
    </xf>
    <xf numFmtId="178" fontId="67" fillId="81" borderId="195" xfId="0" applyNumberFormat="1" applyFont="1" applyFill="1" applyBorder="1" applyProtection="1">
      <alignment vertical="center"/>
      <protection locked="0"/>
    </xf>
    <xf numFmtId="0" fontId="68" fillId="81" borderId="194" xfId="95" applyNumberFormat="1" applyFont="1" applyFill="1" applyBorder="1" applyAlignment="1" applyProtection="1">
      <alignment horizontal="right" vertical="center"/>
      <protection locked="0"/>
    </xf>
    <xf numFmtId="49" fontId="68" fillId="0" borderId="195" xfId="0" applyNumberFormat="1" applyFont="1" applyBorder="1" applyAlignment="1" applyProtection="1">
      <alignment horizontal="right" vertical="center"/>
      <protection locked="0"/>
    </xf>
    <xf numFmtId="0" fontId="68" fillId="5" borderId="194" xfId="0" applyFont="1" applyFill="1" applyBorder="1" applyAlignment="1" applyProtection="1">
      <alignment horizontal="right" vertical="center"/>
      <protection locked="0"/>
    </xf>
    <xf numFmtId="178" fontId="68" fillId="82" borderId="194" xfId="0" applyNumberFormat="1" applyFont="1" applyFill="1" applyBorder="1" applyAlignment="1" applyProtection="1">
      <alignment horizontal="right" vertical="center"/>
      <protection locked="0"/>
    </xf>
    <xf numFmtId="0" fontId="58" fillId="0" borderId="24" xfId="0" applyFont="1" applyBorder="1" applyAlignment="1">
      <alignment horizontal="center" vertical="center"/>
    </xf>
    <xf numFmtId="0" fontId="58" fillId="0" borderId="13" xfId="0" applyFont="1" applyBorder="1" applyAlignment="1">
      <alignment horizontal="center" vertical="center"/>
    </xf>
    <xf numFmtId="178" fontId="68" fillId="5" borderId="17" xfId="0" applyNumberFormat="1" applyFont="1" applyFill="1" applyBorder="1" applyAlignment="1" applyProtection="1">
      <alignment horizontal="right" vertical="center"/>
      <protection locked="0"/>
    </xf>
    <xf numFmtId="178" fontId="68" fillId="0" borderId="196" xfId="0" applyNumberFormat="1" applyFont="1" applyBorder="1" applyAlignment="1" applyProtection="1">
      <alignment horizontal="right" vertical="center" shrinkToFit="1"/>
      <protection locked="0"/>
    </xf>
    <xf numFmtId="178" fontId="67" fillId="81" borderId="53" xfId="0" applyNumberFormat="1" applyFont="1" applyFill="1" applyBorder="1" applyProtection="1">
      <alignment vertical="center"/>
      <protection locked="0"/>
    </xf>
    <xf numFmtId="49" fontId="68" fillId="0" borderId="196" xfId="0" applyNumberFormat="1" applyFont="1" applyBorder="1" applyAlignment="1" applyProtection="1">
      <alignment horizontal="right" vertical="center"/>
      <protection locked="0"/>
    </xf>
    <xf numFmtId="188" fontId="68" fillId="5" borderId="53" xfId="0" applyNumberFormat="1" applyFont="1" applyFill="1" applyBorder="1" applyAlignment="1" applyProtection="1">
      <alignment horizontal="right" vertical="center"/>
      <protection locked="0"/>
    </xf>
    <xf numFmtId="0" fontId="68" fillId="0" borderId="53" xfId="95" applyNumberFormat="1" applyFont="1" applyFill="1" applyBorder="1" applyAlignment="1" applyProtection="1">
      <alignment horizontal="right" vertical="center"/>
      <protection locked="0"/>
    </xf>
    <xf numFmtId="0" fontId="68" fillId="81" borderId="53" xfId="95" applyNumberFormat="1" applyFont="1" applyFill="1" applyBorder="1" applyAlignment="1" applyProtection="1">
      <alignment horizontal="right" vertical="center"/>
      <protection locked="0"/>
    </xf>
    <xf numFmtId="0" fontId="59" fillId="0" borderId="24" xfId="0" applyFont="1" applyBorder="1" applyAlignment="1">
      <alignment horizontal="centerContinuous" vertical="center"/>
    </xf>
    <xf numFmtId="0" fontId="59" fillId="0" borderId="13" xfId="0" applyFont="1" applyBorder="1" applyAlignment="1">
      <alignment horizontal="centerContinuous" vertical="center"/>
    </xf>
    <xf numFmtId="0" fontId="59" fillId="0" borderId="8" xfId="0" applyFont="1" applyBorder="1" applyAlignment="1">
      <alignment horizontal="centerContinuous" vertical="center"/>
    </xf>
    <xf numFmtId="0" fontId="59" fillId="0" borderId="54" xfId="0" applyFont="1" applyBorder="1" applyAlignment="1">
      <alignment horizontal="centerContinuous" vertical="center"/>
    </xf>
    <xf numFmtId="0" fontId="59" fillId="0" borderId="194" xfId="0" applyFont="1" applyBorder="1">
      <alignment vertical="center"/>
    </xf>
    <xf numFmtId="0" fontId="59" fillId="0" borderId="48" xfId="0" applyFont="1" applyBorder="1">
      <alignment vertical="center"/>
    </xf>
    <xf numFmtId="0" fontId="59" fillId="0" borderId="194" xfId="0" applyFont="1" applyBorder="1" applyAlignment="1">
      <alignment horizontal="center" vertical="center"/>
    </xf>
    <xf numFmtId="177" fontId="68" fillId="5" borderId="196" xfId="0" applyNumberFormat="1" applyFont="1" applyFill="1" applyBorder="1" applyAlignment="1" applyProtection="1">
      <alignment horizontal="right" vertical="center"/>
      <protection locked="0"/>
    </xf>
    <xf numFmtId="177" fontId="67" fillId="0" borderId="195" xfId="0" applyNumberFormat="1" applyFont="1" applyBorder="1" applyAlignment="1" applyProtection="1">
      <alignment horizontal="right" vertical="center"/>
      <protection locked="0"/>
    </xf>
    <xf numFmtId="177" fontId="67" fillId="0" borderId="196" xfId="0" applyNumberFormat="1" applyFont="1" applyBorder="1" applyAlignment="1" applyProtection="1">
      <alignment horizontal="right" vertical="center"/>
      <protection locked="0"/>
    </xf>
    <xf numFmtId="177" fontId="68" fillId="81" borderId="196" xfId="0" applyNumberFormat="1" applyFont="1" applyFill="1" applyBorder="1" applyAlignment="1" applyProtection="1">
      <alignment horizontal="right" vertical="center"/>
      <protection locked="0"/>
    </xf>
    <xf numFmtId="177" fontId="68" fillId="0" borderId="196" xfId="0" applyNumberFormat="1" applyFont="1" applyBorder="1" applyAlignment="1" applyProtection="1">
      <alignment horizontal="right" vertical="center"/>
      <protection locked="0"/>
    </xf>
    <xf numFmtId="38" fontId="68" fillId="81" borderId="195" xfId="110" applyFont="1" applyFill="1" applyBorder="1" applyAlignment="1" applyProtection="1">
      <alignment horizontal="right" vertical="center"/>
      <protection locked="0"/>
    </xf>
    <xf numFmtId="38" fontId="68" fillId="81" borderId="194" xfId="110" applyFont="1" applyFill="1" applyBorder="1" applyAlignment="1" applyProtection="1">
      <alignment horizontal="right" vertical="center"/>
      <protection locked="0"/>
    </xf>
    <xf numFmtId="177" fontId="68" fillId="0" borderId="0" xfId="0" applyNumberFormat="1" applyFont="1" applyAlignment="1" applyProtection="1">
      <alignment horizontal="right" vertical="center" shrinkToFit="1"/>
      <protection locked="0"/>
    </xf>
    <xf numFmtId="177" fontId="68" fillId="0" borderId="195" xfId="0" applyNumberFormat="1" applyFont="1" applyBorder="1" applyAlignment="1" applyProtection="1">
      <alignment horizontal="right" vertical="center" shrinkToFit="1"/>
      <protection locked="0"/>
    </xf>
    <xf numFmtId="177" fontId="68" fillId="0" borderId="196" xfId="0" applyNumberFormat="1" applyFont="1" applyBorder="1" applyAlignment="1" applyProtection="1">
      <alignment horizontal="right" vertical="center" shrinkToFit="1"/>
      <protection locked="0"/>
    </xf>
    <xf numFmtId="38" fontId="68" fillId="0" borderId="195" xfId="110" applyFont="1" applyFill="1" applyBorder="1" applyAlignment="1" applyProtection="1">
      <alignment horizontal="right" vertical="center"/>
      <protection locked="0"/>
    </xf>
    <xf numFmtId="38" fontId="68" fillId="0" borderId="194" xfId="110" applyFont="1" applyFill="1" applyBorder="1" applyAlignment="1" applyProtection="1">
      <alignment horizontal="right" vertical="center"/>
      <protection locked="0"/>
    </xf>
    <xf numFmtId="177" fontId="67" fillId="81" borderId="0" xfId="0" applyNumberFormat="1" applyFont="1" applyFill="1" applyProtection="1">
      <alignment vertical="center"/>
      <protection locked="0"/>
    </xf>
    <xf numFmtId="177" fontId="67" fillId="81" borderId="195" xfId="0" applyNumberFormat="1" applyFont="1" applyFill="1" applyBorder="1" applyProtection="1">
      <alignment vertical="center"/>
      <protection locked="0"/>
    </xf>
    <xf numFmtId="177" fontId="67" fillId="81" borderId="196" xfId="0" applyNumberFormat="1" applyFont="1" applyFill="1" applyBorder="1" applyProtection="1">
      <alignment vertical="center"/>
      <protection locked="0"/>
    </xf>
    <xf numFmtId="0" fontId="68" fillId="81" borderId="195" xfId="95" applyNumberFormat="1" applyFont="1" applyFill="1" applyBorder="1" applyAlignment="1" applyProtection="1">
      <alignment horizontal="right" vertical="center"/>
      <protection locked="0"/>
    </xf>
    <xf numFmtId="38" fontId="67" fillId="0" borderId="195" xfId="260" applyFont="1" applyFill="1" applyBorder="1" applyAlignment="1" applyProtection="1">
      <alignment horizontal="right" vertical="center"/>
      <protection locked="0"/>
    </xf>
    <xf numFmtId="38" fontId="67" fillId="0" borderId="194" xfId="260" applyFont="1" applyFill="1" applyBorder="1" applyAlignment="1" applyProtection="1">
      <alignment horizontal="right" vertical="center"/>
      <protection locked="0"/>
    </xf>
    <xf numFmtId="38" fontId="68" fillId="81" borderId="0" xfId="0" applyNumberFormat="1" applyFont="1" applyFill="1" applyAlignment="1" applyProtection="1">
      <alignment horizontal="right" vertical="center"/>
      <protection locked="0"/>
    </xf>
    <xf numFmtId="177" fontId="68" fillId="0" borderId="0" xfId="143" applyNumberFormat="1" applyFont="1" applyAlignment="1" applyProtection="1">
      <alignment horizontal="right" vertical="center"/>
      <protection locked="0"/>
    </xf>
    <xf numFmtId="177" fontId="68" fillId="0" borderId="195" xfId="143" applyNumberFormat="1" applyFont="1" applyBorder="1" applyAlignment="1" applyProtection="1">
      <alignment horizontal="right" vertical="center"/>
      <protection locked="0"/>
    </xf>
    <xf numFmtId="177" fontId="68" fillId="0" borderId="194" xfId="143" applyNumberFormat="1" applyFont="1" applyBorder="1" applyAlignment="1" applyProtection="1">
      <alignment horizontal="right" vertical="center"/>
      <protection locked="0"/>
    </xf>
    <xf numFmtId="177" fontId="68" fillId="0" borderId="196" xfId="143" applyNumberFormat="1" applyFont="1" applyBorder="1" applyAlignment="1" applyProtection="1">
      <alignment horizontal="right" vertical="center"/>
      <protection locked="0"/>
    </xf>
    <xf numFmtId="177" fontId="68" fillId="81" borderId="0" xfId="143" applyNumberFormat="1" applyFont="1" applyFill="1" applyAlignment="1" applyProtection="1">
      <alignment horizontal="right" vertical="center"/>
      <protection locked="0"/>
    </xf>
    <xf numFmtId="177" fontId="68" fillId="81" borderId="195" xfId="143" applyNumberFormat="1" applyFont="1" applyFill="1" applyBorder="1" applyAlignment="1" applyProtection="1">
      <alignment horizontal="right" vertical="center"/>
      <protection locked="0"/>
    </xf>
    <xf numFmtId="177" fontId="68" fillId="81" borderId="194" xfId="143" applyNumberFormat="1" applyFont="1" applyFill="1" applyBorder="1" applyAlignment="1" applyProtection="1">
      <alignment horizontal="right" vertical="center"/>
      <protection locked="0"/>
    </xf>
    <xf numFmtId="177" fontId="68" fillId="81" borderId="196" xfId="143" applyNumberFormat="1" applyFont="1" applyFill="1" applyBorder="1" applyAlignment="1" applyProtection="1">
      <alignment horizontal="right" vertical="center"/>
      <protection locked="0"/>
    </xf>
    <xf numFmtId="177" fontId="68" fillId="0" borderId="195" xfId="110" applyNumberFormat="1" applyFont="1" applyFill="1" applyBorder="1" applyAlignment="1" applyProtection="1">
      <alignment horizontal="right" vertical="center"/>
      <protection locked="0"/>
    </xf>
    <xf numFmtId="177" fontId="68" fillId="0" borderId="194" xfId="110" applyNumberFormat="1" applyFont="1" applyFill="1" applyBorder="1" applyAlignment="1" applyProtection="1">
      <alignment horizontal="right" vertical="center"/>
      <protection locked="0"/>
    </xf>
    <xf numFmtId="0" fontId="67" fillId="0" borderId="194" xfId="0" applyFont="1" applyBorder="1" applyAlignment="1" applyProtection="1">
      <alignment horizontal="right" vertical="center"/>
      <protection locked="0"/>
    </xf>
    <xf numFmtId="177" fontId="68" fillId="81" borderId="194" xfId="95" applyNumberFormat="1" applyFont="1" applyFill="1" applyBorder="1" applyAlignment="1" applyProtection="1">
      <alignment horizontal="right" vertical="center"/>
      <protection locked="0"/>
    </xf>
    <xf numFmtId="177" fontId="68" fillId="81" borderId="194" xfId="0" quotePrefix="1" applyNumberFormat="1" applyFont="1" applyFill="1" applyBorder="1" applyAlignment="1" applyProtection="1">
      <alignment horizontal="right" vertical="center"/>
      <protection locked="0"/>
    </xf>
    <xf numFmtId="177" fontId="68" fillId="81" borderId="195" xfId="0" quotePrefix="1" applyNumberFormat="1" applyFont="1" applyFill="1" applyBorder="1" applyAlignment="1" applyProtection="1">
      <alignment horizontal="right" vertical="center"/>
      <protection locked="0"/>
    </xf>
    <xf numFmtId="177" fontId="68" fillId="81" borderId="196" xfId="0" quotePrefix="1" applyNumberFormat="1" applyFont="1" applyFill="1" applyBorder="1" applyAlignment="1" applyProtection="1">
      <alignment horizontal="right" vertical="center"/>
      <protection locked="0"/>
    </xf>
    <xf numFmtId="177" fontId="68" fillId="81" borderId="195" xfId="0" applyNumberFormat="1" applyFont="1" applyFill="1" applyBorder="1" applyAlignment="1">
      <alignment horizontal="right" vertical="center"/>
    </xf>
    <xf numFmtId="177" fontId="68" fillId="81" borderId="196" xfId="0" applyNumberFormat="1" applyFont="1" applyFill="1" applyBorder="1" applyAlignment="1">
      <alignment horizontal="right" vertical="center"/>
    </xf>
    <xf numFmtId="177" fontId="68" fillId="0" borderId="148" xfId="0" applyNumberFormat="1" applyFont="1" applyBorder="1" applyAlignment="1" applyProtection="1">
      <alignment horizontal="right" vertical="center"/>
      <protection locked="0"/>
    </xf>
    <xf numFmtId="177" fontId="68" fillId="81" borderId="47" xfId="0" quotePrefix="1" applyNumberFormat="1" applyFont="1" applyFill="1" applyBorder="1" applyAlignment="1" applyProtection="1">
      <alignment horizontal="right" vertical="center"/>
      <protection locked="0"/>
    </xf>
    <xf numFmtId="177" fontId="68" fillId="0" borderId="195" xfId="0" applyNumberFormat="1" applyFont="1" applyBorder="1" applyAlignment="1" applyProtection="1">
      <alignment horizontal="right" vertical="center" wrapText="1"/>
      <protection locked="0"/>
    </xf>
    <xf numFmtId="0" fontId="59" fillId="0" borderId="0" xfId="136" applyFont="1">
      <alignment vertical="center"/>
    </xf>
    <xf numFmtId="0" fontId="60" fillId="0" borderId="195" xfId="136" applyFont="1" applyBorder="1" applyAlignment="1">
      <alignment horizontal="center" vertical="center" wrapText="1" shrinkToFit="1"/>
    </xf>
    <xf numFmtId="0" fontId="58" fillId="0" borderId="0" xfId="136" applyFont="1">
      <alignment vertical="center"/>
    </xf>
    <xf numFmtId="0" fontId="62" fillId="0" borderId="194" xfId="136" applyFont="1" applyBorder="1" applyAlignment="1">
      <alignment horizontal="right" vertical="center"/>
    </xf>
    <xf numFmtId="0" fontId="62" fillId="0" borderId="195" xfId="136" applyFont="1" applyBorder="1" applyAlignment="1">
      <alignment horizontal="right" vertical="center"/>
    </xf>
    <xf numFmtId="0" fontId="62" fillId="0" borderId="196" xfId="136" applyFont="1" applyBorder="1" applyAlignment="1">
      <alignment horizontal="right" vertical="center"/>
    </xf>
    <xf numFmtId="177" fontId="67" fillId="0" borderId="195" xfId="0" applyNumberFormat="1" applyFont="1" applyBorder="1" applyAlignment="1">
      <alignment horizontal="right" vertical="center"/>
    </xf>
    <xf numFmtId="178" fontId="67" fillId="0" borderId="196" xfId="261" applyNumberFormat="1" applyFont="1" applyBorder="1" applyAlignment="1">
      <alignment horizontal="right" vertical="center"/>
    </xf>
    <xf numFmtId="177" fontId="68" fillId="81" borderId="194" xfId="136" applyNumberFormat="1" applyFont="1" applyFill="1" applyBorder="1" applyAlignment="1">
      <alignment horizontal="right" vertical="center"/>
    </xf>
    <xf numFmtId="178" fontId="68" fillId="81" borderId="194" xfId="136" applyNumberFormat="1" applyFont="1" applyFill="1" applyBorder="1" applyAlignment="1">
      <alignment horizontal="right" vertical="center"/>
    </xf>
    <xf numFmtId="177" fontId="68" fillId="81" borderId="195" xfId="136" applyNumberFormat="1" applyFont="1" applyFill="1" applyBorder="1" applyAlignment="1">
      <alignment horizontal="right" vertical="center"/>
    </xf>
    <xf numFmtId="178" fontId="68" fillId="81" borderId="196" xfId="136" applyNumberFormat="1" applyFont="1" applyFill="1" applyBorder="1" applyAlignment="1">
      <alignment horizontal="right" vertical="center"/>
    </xf>
    <xf numFmtId="177" fontId="68" fillId="0" borderId="194" xfId="136" applyNumberFormat="1" applyFont="1" applyBorder="1" applyAlignment="1">
      <alignment horizontal="right" vertical="center"/>
    </xf>
    <xf numFmtId="178" fontId="68" fillId="0" borderId="194" xfId="136" applyNumberFormat="1" applyFont="1" applyBorder="1" applyAlignment="1">
      <alignment horizontal="right" vertical="center"/>
    </xf>
    <xf numFmtId="177" fontId="68" fillId="0" borderId="195" xfId="136" applyNumberFormat="1" applyFont="1" applyBorder="1" applyAlignment="1">
      <alignment horizontal="right" vertical="center"/>
    </xf>
    <xf numFmtId="178" fontId="68" fillId="0" borderId="196" xfId="136" applyNumberFormat="1" applyFont="1" applyBorder="1" applyAlignment="1">
      <alignment horizontal="right" vertical="center"/>
    </xf>
    <xf numFmtId="177" fontId="68" fillId="0" borderId="195" xfId="0" applyNumberFormat="1" applyFont="1" applyBorder="1" applyAlignment="1">
      <alignment horizontal="right" vertical="center"/>
    </xf>
    <xf numFmtId="177" fontId="68" fillId="0" borderId="194" xfId="136" applyNumberFormat="1" applyFont="1" applyBorder="1">
      <alignment vertical="center"/>
    </xf>
    <xf numFmtId="178" fontId="68" fillId="0" borderId="194" xfId="136" applyNumberFormat="1" applyFont="1" applyBorder="1">
      <alignment vertical="center"/>
    </xf>
    <xf numFmtId="178" fontId="68" fillId="0" borderId="196" xfId="136" applyNumberFormat="1" applyFont="1" applyBorder="1">
      <alignment vertical="center"/>
    </xf>
    <xf numFmtId="177" fontId="68" fillId="5" borderId="195" xfId="0" applyNumberFormat="1" applyFont="1" applyFill="1" applyBorder="1" applyAlignment="1">
      <alignment horizontal="right" vertical="center"/>
    </xf>
    <xf numFmtId="177" fontId="68" fillId="5" borderId="194" xfId="136" applyNumberFormat="1" applyFont="1" applyFill="1" applyBorder="1" applyAlignment="1">
      <alignment horizontal="right" vertical="center"/>
    </xf>
    <xf numFmtId="177" fontId="67" fillId="81" borderId="194" xfId="0" applyNumberFormat="1" applyFont="1" applyFill="1" applyBorder="1">
      <alignment vertical="center"/>
    </xf>
    <xf numFmtId="177" fontId="67" fillId="81" borderId="195" xfId="0" applyNumberFormat="1" applyFont="1" applyFill="1" applyBorder="1">
      <alignment vertical="center"/>
    </xf>
    <xf numFmtId="178" fontId="67" fillId="81" borderId="194" xfId="0" applyNumberFormat="1" applyFont="1" applyFill="1" applyBorder="1">
      <alignment vertical="center"/>
    </xf>
    <xf numFmtId="178" fontId="67" fillId="81" borderId="196" xfId="261" applyNumberFormat="1" applyFont="1" applyFill="1" applyBorder="1">
      <alignment vertical="center"/>
    </xf>
    <xf numFmtId="178" fontId="68" fillId="5" borderId="194" xfId="136" applyNumberFormat="1" applyFont="1" applyFill="1" applyBorder="1" applyAlignment="1">
      <alignment horizontal="right" vertical="center"/>
    </xf>
    <xf numFmtId="177" fontId="68" fillId="5" borderId="195" xfId="136" applyNumberFormat="1" applyFont="1" applyFill="1" applyBorder="1" applyAlignment="1">
      <alignment horizontal="right" vertical="center"/>
    </xf>
    <xf numFmtId="178" fontId="68" fillId="5" borderId="196" xfId="136" applyNumberFormat="1" applyFont="1" applyFill="1" applyBorder="1" applyAlignment="1">
      <alignment horizontal="right" vertical="center"/>
    </xf>
    <xf numFmtId="178" fontId="68" fillId="81" borderId="194" xfId="110" applyNumberFormat="1" applyFont="1" applyFill="1" applyBorder="1" applyAlignment="1">
      <alignment horizontal="right" vertical="center"/>
    </xf>
    <xf numFmtId="178" fontId="68" fillId="81" borderId="196" xfId="110" applyNumberFormat="1" applyFont="1" applyFill="1" applyBorder="1" applyAlignment="1">
      <alignment horizontal="right" vertical="center"/>
    </xf>
    <xf numFmtId="177" fontId="67" fillId="0" borderId="194" xfId="261" applyNumberFormat="1" applyFont="1" applyBorder="1" applyAlignment="1">
      <alignment horizontal="right" vertical="center"/>
    </xf>
    <xf numFmtId="178" fontId="67" fillId="0" borderId="194" xfId="298" applyNumberFormat="1" applyFont="1" applyFill="1" applyBorder="1" applyAlignment="1">
      <alignment horizontal="right" vertical="center"/>
    </xf>
    <xf numFmtId="177" fontId="67" fillId="0" borderId="195" xfId="261" applyNumberFormat="1" applyFont="1" applyBorder="1" applyAlignment="1">
      <alignment horizontal="right" vertical="center"/>
    </xf>
    <xf numFmtId="178" fontId="67" fillId="0" borderId="196" xfId="298" applyNumberFormat="1" applyFont="1" applyFill="1" applyBorder="1" applyAlignment="1">
      <alignment horizontal="right" vertical="center"/>
    </xf>
    <xf numFmtId="178" fontId="68" fillId="81" borderId="194" xfId="0" applyNumberFormat="1" applyFont="1" applyFill="1" applyBorder="1" applyAlignment="1">
      <alignment horizontal="right" vertical="center"/>
    </xf>
    <xf numFmtId="178" fontId="68" fillId="5" borderId="194" xfId="0" applyNumberFormat="1" applyFont="1" applyFill="1" applyBorder="1" applyAlignment="1">
      <alignment horizontal="right" vertical="center"/>
    </xf>
    <xf numFmtId="178" fontId="67" fillId="0" borderId="196" xfId="136" applyNumberFormat="1" applyFont="1" applyBorder="1" applyAlignment="1">
      <alignment horizontal="right" vertical="center"/>
    </xf>
    <xf numFmtId="177" fontId="67" fillId="0" borderId="196" xfId="0" applyNumberFormat="1" applyFont="1" applyBorder="1" applyAlignment="1">
      <alignment horizontal="right" vertical="center"/>
    </xf>
    <xf numFmtId="177" fontId="68" fillId="0" borderId="196" xfId="0" applyNumberFormat="1" applyFont="1" applyBorder="1" applyAlignment="1">
      <alignment horizontal="right" vertical="center"/>
    </xf>
    <xf numFmtId="177" fontId="68" fillId="0" borderId="196" xfId="0" applyNumberFormat="1" applyFont="1" applyBorder="1" applyAlignment="1">
      <alignment horizontal="right" vertical="center" shrinkToFit="1"/>
    </xf>
    <xf numFmtId="177" fontId="67" fillId="81" borderId="196" xfId="0" applyNumberFormat="1" applyFont="1" applyFill="1" applyBorder="1" applyAlignment="1">
      <alignment horizontal="right" vertical="center"/>
    </xf>
    <xf numFmtId="177" fontId="5" fillId="0" borderId="196" xfId="0" applyNumberFormat="1" applyFont="1" applyBorder="1" applyAlignment="1">
      <alignment horizontal="right" vertical="center"/>
    </xf>
    <xf numFmtId="177" fontId="5" fillId="81" borderId="196" xfId="0" applyNumberFormat="1" applyFont="1" applyFill="1" applyBorder="1" applyAlignment="1">
      <alignment horizontal="right" vertical="center"/>
    </xf>
    <xf numFmtId="177" fontId="5" fillId="5" borderId="196" xfId="0" applyNumberFormat="1" applyFont="1" applyFill="1" applyBorder="1" applyAlignment="1">
      <alignment horizontal="right" vertical="center"/>
    </xf>
    <xf numFmtId="177" fontId="5" fillId="0" borderId="15" xfId="0" applyNumberFormat="1" applyFont="1" applyBorder="1" applyAlignment="1">
      <alignment horizontal="right" vertical="center"/>
    </xf>
    <xf numFmtId="177" fontId="5" fillId="81" borderId="169" xfId="0" applyNumberFormat="1" applyFont="1" applyFill="1" applyBorder="1" applyAlignment="1" applyProtection="1">
      <alignment horizontal="right" vertical="center"/>
      <protection locked="0"/>
    </xf>
    <xf numFmtId="177" fontId="5" fillId="5" borderId="169" xfId="0" applyNumberFormat="1" applyFont="1" applyFill="1" applyBorder="1" applyAlignment="1" applyProtection="1">
      <alignment horizontal="right" vertical="center"/>
      <protection locked="0"/>
    </xf>
    <xf numFmtId="0" fontId="0" fillId="2" borderId="0" xfId="0" applyFill="1" applyAlignment="1">
      <alignment vertical="center" wrapText="1"/>
    </xf>
    <xf numFmtId="0" fontId="0" fillId="0" borderId="0" xfId="0" applyAlignment="1">
      <alignment vertical="center" wrapText="1"/>
    </xf>
    <xf numFmtId="0" fontId="108" fillId="2" borderId="31" xfId="0" applyFont="1" applyFill="1" applyBorder="1" applyAlignment="1">
      <alignment horizontal="left" vertical="center"/>
    </xf>
    <xf numFmtId="0" fontId="108" fillId="2" borderId="32" xfId="0" applyFont="1" applyFill="1" applyBorder="1" applyAlignment="1">
      <alignment horizontal="left" vertical="center"/>
    </xf>
    <xf numFmtId="0" fontId="108" fillId="2" borderId="37" xfId="0" applyFont="1" applyFill="1" applyBorder="1" applyAlignment="1">
      <alignment horizontal="left" vertical="center"/>
    </xf>
    <xf numFmtId="0" fontId="108" fillId="0" borderId="90" xfId="0" applyFont="1" applyBorder="1" applyAlignment="1">
      <alignment vertical="top" wrapText="1"/>
    </xf>
    <xf numFmtId="0" fontId="108" fillId="0" borderId="96" xfId="0" applyFont="1" applyBorder="1" applyAlignment="1">
      <alignment vertical="top"/>
    </xf>
    <xf numFmtId="0" fontId="122" fillId="2" borderId="0" xfId="0" applyFont="1" applyFill="1" applyAlignment="1">
      <alignment horizontal="center" vertical="center"/>
    </xf>
    <xf numFmtId="0" fontId="108" fillId="2" borderId="0" xfId="0" applyFont="1" applyFill="1" applyAlignment="1">
      <alignment horizontal="center" vertical="center"/>
    </xf>
    <xf numFmtId="0" fontId="108" fillId="2" borderId="31" xfId="0" applyFont="1" applyFill="1" applyBorder="1" applyAlignment="1">
      <alignment horizontal="center" vertical="center" wrapText="1"/>
    </xf>
    <xf numFmtId="0" fontId="108" fillId="2" borderId="37" xfId="0" applyFont="1" applyFill="1" applyBorder="1" applyAlignment="1">
      <alignment horizontal="center" vertical="center" wrapText="1"/>
    </xf>
    <xf numFmtId="0" fontId="124" fillId="0" borderId="0" xfId="0" applyFont="1" applyAlignment="1">
      <alignment horizontal="center" vertical="center" wrapText="1"/>
    </xf>
    <xf numFmtId="0" fontId="108" fillId="0" borderId="31" xfId="0" applyFont="1" applyBorder="1" applyAlignment="1">
      <alignment vertical="center" wrapText="1"/>
    </xf>
    <xf numFmtId="0" fontId="108" fillId="0" borderId="32" xfId="0" applyFont="1" applyBorder="1">
      <alignment vertical="center"/>
    </xf>
    <xf numFmtId="0" fontId="108" fillId="0" borderId="37" xfId="0" applyFont="1" applyBorder="1">
      <alignment vertical="center"/>
    </xf>
    <xf numFmtId="0" fontId="108" fillId="2" borderId="104" xfId="0" applyFont="1" applyFill="1" applyBorder="1" applyAlignment="1">
      <alignment horizontal="left" vertical="center"/>
    </xf>
    <xf numFmtId="0" fontId="108" fillId="2" borderId="111" xfId="0" applyFont="1" applyFill="1" applyBorder="1" applyAlignment="1">
      <alignment horizontal="left" vertical="center"/>
    </xf>
    <xf numFmtId="0" fontId="60" fillId="0" borderId="0" xfId="0" applyFont="1" applyAlignment="1">
      <alignment horizontal="left" vertical="top" wrapText="1"/>
    </xf>
    <xf numFmtId="0" fontId="59" fillId="0" borderId="33" xfId="0" applyFont="1" applyBorder="1" applyAlignment="1">
      <alignment horizontal="center" vertical="center" wrapText="1"/>
    </xf>
    <xf numFmtId="0" fontId="25" fillId="0" borderId="51" xfId="0" applyFont="1" applyBorder="1" applyAlignment="1">
      <alignment vertical="center" wrapText="1"/>
    </xf>
    <xf numFmtId="0" fontId="25" fillId="0" borderId="38" xfId="0" applyFont="1" applyBorder="1" applyAlignment="1">
      <alignment vertical="center" wrapText="1"/>
    </xf>
    <xf numFmtId="0" fontId="59" fillId="0" borderId="25" xfId="0" applyFont="1" applyBorder="1" applyAlignment="1">
      <alignment horizontal="center" vertical="center" wrapText="1"/>
    </xf>
    <xf numFmtId="0" fontId="25" fillId="0" borderId="155" xfId="0" applyFont="1" applyBorder="1" applyAlignment="1">
      <alignment vertical="center" wrapText="1"/>
    </xf>
    <xf numFmtId="0" fontId="25" fillId="0" borderId="6" xfId="0" applyFont="1" applyBorder="1" applyAlignment="1">
      <alignment vertical="center" wrapText="1"/>
    </xf>
    <xf numFmtId="0" fontId="59" fillId="0" borderId="60" xfId="0" applyFont="1" applyBorder="1" applyAlignment="1">
      <alignment horizontal="distributed" vertical="center" wrapText="1" justifyLastLine="1" shrinkToFit="1"/>
    </xf>
    <xf numFmtId="0" fontId="25" fillId="0" borderId="47" xfId="0" applyFont="1" applyBorder="1" applyAlignment="1">
      <alignment horizontal="distributed" vertical="center" justifyLastLine="1"/>
    </xf>
    <xf numFmtId="0" fontId="25" fillId="0" borderId="48" xfId="0" applyFont="1" applyBorder="1" applyAlignment="1">
      <alignment horizontal="distributed" vertical="center" justifyLastLine="1"/>
    </xf>
    <xf numFmtId="0" fontId="59" fillId="0" borderId="13" xfId="0" applyFont="1" applyBorder="1" applyAlignment="1">
      <alignment horizontal="center" vertical="center"/>
    </xf>
    <xf numFmtId="0" fontId="59" fillId="0" borderId="7" xfId="0" applyFont="1" applyBorder="1" applyAlignment="1">
      <alignment horizontal="center" vertical="center"/>
    </xf>
    <xf numFmtId="0" fontId="60" fillId="0" borderId="0" xfId="0" applyFont="1" applyAlignment="1">
      <alignment horizontal="left" vertical="center"/>
    </xf>
    <xf numFmtId="0" fontId="60" fillId="0" borderId="0" xfId="0" applyFont="1" applyAlignment="1">
      <alignment horizontal="left" vertical="center" wrapText="1"/>
    </xf>
    <xf numFmtId="0" fontId="59" fillId="0" borderId="24" xfId="0" applyFont="1" applyBorder="1" applyAlignment="1">
      <alignment horizontal="center" vertical="center" wrapText="1"/>
    </xf>
    <xf numFmtId="0" fontId="59" fillId="0" borderId="47" xfId="0" applyFont="1" applyBorder="1" applyAlignment="1">
      <alignment horizontal="center" vertical="center"/>
    </xf>
    <xf numFmtId="0" fontId="59" fillId="0" borderId="48" xfId="0" applyFont="1" applyBorder="1" applyAlignment="1">
      <alignment horizontal="center" vertical="center"/>
    </xf>
    <xf numFmtId="0" fontId="60" fillId="0" borderId="13" xfId="0" applyFont="1" applyBorder="1" applyAlignment="1">
      <alignment horizontal="left" vertical="center" wrapText="1"/>
    </xf>
    <xf numFmtId="0" fontId="58" fillId="0" borderId="19" xfId="0" applyFont="1" applyBorder="1" applyAlignment="1">
      <alignment horizontal="center" vertical="center" shrinkToFit="1"/>
    </xf>
    <xf numFmtId="0" fontId="25" fillId="0" borderId="11" xfId="0" applyFont="1" applyBorder="1" applyAlignment="1">
      <alignment vertical="center" shrinkToFit="1"/>
    </xf>
    <xf numFmtId="0" fontId="58" fillId="0" borderId="18" xfId="0" applyFont="1" applyBorder="1" applyAlignment="1">
      <alignment horizontal="center" vertical="center" shrinkToFit="1"/>
    </xf>
    <xf numFmtId="0" fontId="25" fillId="0" borderId="6" xfId="0" applyFont="1" applyBorder="1" applyAlignment="1">
      <alignment vertical="center" shrinkToFit="1"/>
    </xf>
    <xf numFmtId="177" fontId="113" fillId="0" borderId="0" xfId="0" applyNumberFormat="1" applyFont="1">
      <alignment vertical="center"/>
    </xf>
    <xf numFmtId="0" fontId="58" fillId="0" borderId="0" xfId="0" applyFont="1">
      <alignment vertical="center"/>
    </xf>
    <xf numFmtId="0" fontId="59" fillId="0" borderId="112" xfId="0" applyFont="1" applyBorder="1" applyAlignment="1">
      <alignment horizontal="center" vertical="center"/>
    </xf>
    <xf numFmtId="0" fontId="59" fillId="0" borderId="8" xfId="0" applyFont="1" applyBorder="1" applyAlignment="1">
      <alignment horizontal="center" vertical="center"/>
    </xf>
    <xf numFmtId="0" fontId="62" fillId="0" borderId="18" xfId="0" applyFont="1" applyBorder="1" applyAlignment="1">
      <alignment horizontal="distributed" vertical="center" wrapText="1"/>
    </xf>
    <xf numFmtId="0" fontId="64" fillId="0" borderId="6" xfId="0" applyFont="1" applyBorder="1" applyAlignment="1">
      <alignment horizontal="distributed" vertical="center" wrapText="1"/>
    </xf>
    <xf numFmtId="0" fontId="59" fillId="0" borderId="26" xfId="0" applyFont="1" applyBorder="1" applyAlignment="1">
      <alignment horizontal="center" vertical="center" wrapText="1"/>
    </xf>
    <xf numFmtId="0" fontId="59" fillId="0" borderId="154" xfId="0" applyFont="1" applyBorder="1" applyAlignment="1">
      <alignment horizontal="center" vertical="center"/>
    </xf>
    <xf numFmtId="0" fontId="58" fillId="0" borderId="153" xfId="0" applyFont="1" applyBorder="1" applyAlignment="1">
      <alignment horizontal="center" vertical="center" wrapText="1" shrinkToFit="1"/>
    </xf>
    <xf numFmtId="0" fontId="58" fillId="0" borderId="11" xfId="0" applyFont="1" applyBorder="1" applyAlignment="1">
      <alignment horizontal="center" vertical="center" wrapText="1" shrinkToFit="1"/>
    </xf>
    <xf numFmtId="0" fontId="58" fillId="0" borderId="25" xfId="0" applyFont="1" applyBorder="1" applyAlignment="1">
      <alignment horizontal="center" vertical="center" wrapText="1"/>
    </xf>
    <xf numFmtId="0" fontId="25" fillId="0" borderId="6" xfId="0" applyFont="1" applyBorder="1">
      <alignment vertical="center"/>
    </xf>
    <xf numFmtId="0" fontId="58" fillId="0" borderId="112"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62" fillId="0" borderId="116" xfId="0" applyFont="1" applyBorder="1" applyAlignment="1">
      <alignment horizontal="center" vertical="center" wrapText="1"/>
    </xf>
    <xf numFmtId="0" fontId="64" fillId="0" borderId="21" xfId="0" applyFont="1" applyBorder="1" applyAlignment="1">
      <alignment horizontal="center" vertical="center" wrapText="1"/>
    </xf>
    <xf numFmtId="0" fontId="59" fillId="0" borderId="60" xfId="0" applyFont="1" applyBorder="1" applyAlignment="1">
      <alignment horizontal="center" vertical="center" wrapText="1"/>
    </xf>
    <xf numFmtId="0" fontId="25" fillId="0" borderId="47" xfId="0" applyFont="1" applyBorder="1" applyAlignment="1">
      <alignment horizontal="center" vertical="center"/>
    </xf>
    <xf numFmtId="0" fontId="25" fillId="0" borderId="48" xfId="0" applyFont="1" applyBorder="1" applyAlignment="1">
      <alignment horizontal="center" vertical="center"/>
    </xf>
    <xf numFmtId="0" fontId="58" fillId="0" borderId="53" xfId="0" applyFont="1" applyBorder="1" applyAlignment="1">
      <alignment horizontal="center" vertical="center" wrapText="1"/>
    </xf>
    <xf numFmtId="0" fontId="58" fillId="0" borderId="115" xfId="0" applyFont="1" applyBorder="1" applyAlignment="1">
      <alignment horizontal="center" vertical="center" wrapText="1"/>
    </xf>
    <xf numFmtId="0" fontId="58" fillId="0" borderId="155" xfId="0" applyFont="1" applyBorder="1" applyAlignment="1">
      <alignment horizontal="center" vertical="center" wrapText="1"/>
    </xf>
    <xf numFmtId="0" fontId="58" fillId="0" borderId="6" xfId="0" applyFont="1" applyBorder="1" applyAlignment="1">
      <alignment horizontal="center" vertical="center" wrapText="1"/>
    </xf>
    <xf numFmtId="0" fontId="59" fillId="0" borderId="114" xfId="0" applyFont="1" applyBorder="1" applyAlignment="1">
      <alignment horizontal="center" vertical="center" wrapText="1"/>
    </xf>
    <xf numFmtId="0" fontId="59" fillId="0" borderId="7" xfId="0" applyFont="1" applyBorder="1" applyAlignment="1">
      <alignment horizontal="center" vertical="center" wrapText="1"/>
    </xf>
    <xf numFmtId="0" fontId="25" fillId="0" borderId="113" xfId="0" applyFont="1" applyBorder="1" applyAlignment="1">
      <alignment horizontal="center" vertical="center" wrapText="1"/>
    </xf>
    <xf numFmtId="0" fontId="58" fillId="0" borderId="121" xfId="0" applyFont="1" applyBorder="1" applyAlignment="1">
      <alignment horizontal="center" vertical="center" wrapText="1"/>
    </xf>
    <xf numFmtId="0" fontId="58" fillId="0" borderId="10" xfId="0" applyFont="1" applyBorder="1" applyAlignment="1">
      <alignment horizontal="center" vertical="center" wrapText="1"/>
    </xf>
    <xf numFmtId="0" fontId="60" fillId="0" borderId="0" xfId="0" applyFont="1" applyAlignment="1">
      <alignment horizontal="left" vertical="center" wrapText="1" shrinkToFit="1"/>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59" fillId="0" borderId="19" xfId="0" applyFont="1" applyBorder="1" applyAlignment="1">
      <alignment horizontal="center" vertical="center"/>
    </xf>
    <xf numFmtId="0" fontId="59" fillId="0" borderId="153" xfId="0" applyFont="1" applyBorder="1" applyAlignment="1">
      <alignment horizontal="center" vertical="center"/>
    </xf>
    <xf numFmtId="0" fontId="59" fillId="0" borderId="18" xfId="0" applyFont="1" applyBorder="1" applyAlignment="1">
      <alignment horizontal="distributed" vertical="center" wrapText="1"/>
    </xf>
    <xf numFmtId="0" fontId="59" fillId="0" borderId="4" xfId="0" applyFont="1" applyBorder="1" applyAlignment="1">
      <alignment horizontal="distributed" vertical="center"/>
    </xf>
    <xf numFmtId="0" fontId="62" fillId="2" borderId="23" xfId="0" applyFont="1" applyFill="1" applyBorder="1" applyAlignment="1">
      <alignment horizontal="distributed" vertical="center" wrapText="1"/>
    </xf>
    <xf numFmtId="0" fontId="62" fillId="2" borderId="154" xfId="0" applyFont="1" applyFill="1" applyBorder="1" applyAlignment="1">
      <alignment horizontal="distributed" vertical="center"/>
    </xf>
    <xf numFmtId="0" fontId="59" fillId="0" borderId="19" xfId="0" applyFont="1" applyBorder="1" applyAlignment="1">
      <alignment horizontal="distributed" vertical="center" wrapText="1"/>
    </xf>
    <xf numFmtId="0" fontId="25" fillId="0" borderId="28" xfId="0" applyFont="1" applyBorder="1">
      <alignment vertical="center"/>
    </xf>
    <xf numFmtId="0" fontId="59" fillId="0" borderId="12" xfId="0" applyFont="1" applyBorder="1" applyAlignment="1">
      <alignment horizontal="center" vertical="center" wrapText="1"/>
    </xf>
    <xf numFmtId="0" fontId="59" fillId="0" borderId="153" xfId="0" applyFont="1" applyBorder="1" applyAlignment="1">
      <alignment horizontal="center" vertical="center" wrapText="1"/>
    </xf>
    <xf numFmtId="0" fontId="60" fillId="0" borderId="13" xfId="0" applyFont="1" applyBorder="1" applyAlignment="1">
      <alignment horizontal="left" vertical="center" wrapText="1" shrinkToFit="1"/>
    </xf>
    <xf numFmtId="0" fontId="58" fillId="0" borderId="25" xfId="0" applyFont="1" applyBorder="1" applyAlignment="1">
      <alignment horizontal="center" vertical="center"/>
    </xf>
    <xf numFmtId="0" fontId="58" fillId="0" borderId="4" xfId="0" applyFont="1" applyBorder="1" applyAlignment="1">
      <alignment horizontal="center" vertical="center"/>
    </xf>
    <xf numFmtId="0" fontId="58" fillId="0" borderId="6" xfId="0" applyFont="1" applyBorder="1" applyAlignment="1">
      <alignment horizontal="center" vertical="center"/>
    </xf>
    <xf numFmtId="0" fontId="74" fillId="0" borderId="0" xfId="0" applyFont="1" applyAlignment="1">
      <alignment horizontal="center" vertical="center"/>
    </xf>
    <xf numFmtId="0" fontId="62" fillId="0" borderId="18" xfId="0" applyFont="1" applyBorder="1" applyAlignment="1">
      <alignment horizontal="center" vertical="center"/>
    </xf>
    <xf numFmtId="0" fontId="64" fillId="0" borderId="6" xfId="0" applyFont="1" applyBorder="1" applyAlignment="1">
      <alignment horizontal="center" vertical="center"/>
    </xf>
    <xf numFmtId="0" fontId="65" fillId="0" borderId="0" xfId="0" applyFont="1" applyAlignment="1">
      <alignment horizontal="left" vertical="center" wrapText="1"/>
    </xf>
    <xf numFmtId="0" fontId="65" fillId="0" borderId="0" xfId="0" applyFont="1" applyAlignment="1">
      <alignment vertical="center" wrapText="1"/>
    </xf>
    <xf numFmtId="0" fontId="62" fillId="0" borderId="18" xfId="0" applyFont="1" applyBorder="1" applyAlignment="1">
      <alignment horizontal="center" vertical="center" wrapText="1"/>
    </xf>
    <xf numFmtId="0" fontId="62" fillId="0" borderId="6" xfId="0" applyFont="1" applyBorder="1" applyAlignment="1">
      <alignment horizontal="center" vertical="center" wrapText="1"/>
    </xf>
    <xf numFmtId="0" fontId="61" fillId="2" borderId="51" xfId="0" applyFont="1" applyFill="1" applyBorder="1" applyAlignment="1">
      <alignment horizontal="center" vertical="center" wrapText="1"/>
    </xf>
    <xf numFmtId="0" fontId="61" fillId="2" borderId="38" xfId="0" applyFont="1" applyFill="1" applyBorder="1" applyAlignment="1">
      <alignment horizontal="center" vertical="center" wrapText="1"/>
    </xf>
    <xf numFmtId="0" fontId="62" fillId="0" borderId="13" xfId="0" applyFont="1" applyBorder="1" applyAlignment="1">
      <alignment horizontal="center" vertical="center" wrapText="1"/>
    </xf>
    <xf numFmtId="0" fontId="64" fillId="0" borderId="0" xfId="0" applyFont="1" applyAlignment="1">
      <alignment horizontal="center" vertical="center" wrapText="1"/>
    </xf>
    <xf numFmtId="0" fontId="64" fillId="0" borderId="14" xfId="0" applyFont="1" applyBorder="1" applyAlignment="1">
      <alignment horizontal="center" vertical="center" wrapText="1"/>
    </xf>
    <xf numFmtId="0" fontId="59" fillId="0" borderId="12" xfId="0" applyFont="1" applyBorder="1" applyAlignment="1">
      <alignment horizontal="center" vertical="center"/>
    </xf>
    <xf numFmtId="0" fontId="59" fillId="0" borderId="17" xfId="0" applyFont="1" applyBorder="1" applyAlignment="1">
      <alignment horizontal="center" vertical="center"/>
    </xf>
    <xf numFmtId="0" fontId="25" fillId="0" borderId="153" xfId="0" applyFont="1" applyBorder="1" applyAlignment="1">
      <alignment horizontal="center" vertical="center" wrapText="1"/>
    </xf>
    <xf numFmtId="0" fontId="25" fillId="0" borderId="11" xfId="0" applyFont="1" applyBorder="1" applyAlignment="1">
      <alignment horizontal="center" vertical="center" wrapText="1"/>
    </xf>
    <xf numFmtId="0" fontId="60" fillId="0" borderId="25" xfId="0" applyFont="1" applyBorder="1" applyAlignment="1">
      <alignment horizontal="center" vertical="center" wrapText="1"/>
    </xf>
    <xf numFmtId="0" fontId="65" fillId="0" borderId="194" xfId="0" applyFont="1" applyBorder="1" applyAlignment="1">
      <alignment horizontal="center" vertical="center" wrapText="1"/>
    </xf>
    <xf numFmtId="0" fontId="65" fillId="0" borderId="6" xfId="0" applyFont="1" applyBorder="1" applyAlignment="1">
      <alignment horizontal="center" vertical="center" wrapText="1"/>
    </xf>
    <xf numFmtId="0" fontId="59" fillId="0" borderId="113" xfId="0" applyFont="1" applyBorder="1" applyAlignment="1">
      <alignment horizontal="center" vertical="center"/>
    </xf>
    <xf numFmtId="0" fontId="59" fillId="0" borderId="24" xfId="0" applyFont="1" applyBorder="1" applyAlignment="1">
      <alignment horizontal="center" vertical="center"/>
    </xf>
    <xf numFmtId="0" fontId="59" fillId="0" borderId="31" xfId="0" applyFont="1" applyBorder="1" applyAlignment="1">
      <alignment horizontal="center" vertical="center" wrapText="1"/>
    </xf>
    <xf numFmtId="0" fontId="59" fillId="0" borderId="32" xfId="0" applyFont="1" applyBorder="1" applyAlignment="1">
      <alignment horizontal="center" vertical="center" wrapText="1"/>
    </xf>
    <xf numFmtId="0" fontId="59" fillId="0" borderId="117" xfId="0" applyFont="1" applyBorder="1" applyAlignment="1">
      <alignment horizontal="center" vertical="center" wrapText="1"/>
    </xf>
    <xf numFmtId="0" fontId="61" fillId="2" borderId="47" xfId="0" applyFont="1" applyFill="1" applyBorder="1" applyAlignment="1">
      <alignment horizontal="center" vertical="center" wrapText="1"/>
    </xf>
    <xf numFmtId="0" fontId="61" fillId="2" borderId="48" xfId="0" applyFont="1" applyFill="1" applyBorder="1" applyAlignment="1">
      <alignment horizontal="center" vertical="center" wrapText="1"/>
    </xf>
    <xf numFmtId="0" fontId="58" fillId="0" borderId="18" xfId="0" applyFont="1" applyBorder="1" applyAlignment="1">
      <alignment horizontal="center" vertical="center"/>
    </xf>
    <xf numFmtId="0" fontId="25" fillId="0" borderId="6" xfId="0" applyFont="1" applyBorder="1" applyAlignment="1">
      <alignment horizontal="center" vertical="center"/>
    </xf>
    <xf numFmtId="0" fontId="62" fillId="0" borderId="26" xfId="0" applyFont="1" applyBorder="1" applyAlignment="1">
      <alignment horizontal="center" vertical="center" wrapText="1" shrinkToFit="1"/>
    </xf>
    <xf numFmtId="0" fontId="64" fillId="0" borderId="154" xfId="0" applyFont="1" applyBorder="1" applyAlignment="1">
      <alignment horizontal="center" vertical="center" shrinkToFit="1"/>
    </xf>
    <xf numFmtId="0" fontId="64" fillId="0" borderId="52" xfId="0" applyFont="1" applyBorder="1" applyAlignment="1">
      <alignment horizontal="center" vertical="center" shrinkToFit="1"/>
    </xf>
    <xf numFmtId="0" fontId="58" fillId="0" borderId="60"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48" xfId="0" applyFont="1" applyBorder="1" applyAlignment="1">
      <alignment horizontal="center" vertical="center" wrapText="1"/>
    </xf>
    <xf numFmtId="0" fontId="62" fillId="0" borderId="26" xfId="0" applyFont="1" applyBorder="1" applyAlignment="1">
      <alignment horizontal="center" vertical="center" wrapText="1"/>
    </xf>
    <xf numFmtId="0" fontId="62" fillId="0" borderId="196" xfId="0" applyFont="1" applyBorder="1" applyAlignment="1">
      <alignment horizontal="center" vertical="center" wrapText="1"/>
    </xf>
    <xf numFmtId="0" fontId="62" fillId="0" borderId="52" xfId="0" applyFont="1" applyBorder="1" applyAlignment="1">
      <alignment horizontal="center" vertical="center" wrapText="1"/>
    </xf>
    <xf numFmtId="0" fontId="62" fillId="0" borderId="25" xfId="0" applyFont="1" applyBorder="1" applyAlignment="1">
      <alignment horizontal="center" vertical="center" wrapText="1"/>
    </xf>
    <xf numFmtId="0" fontId="62" fillId="0" borderId="194" xfId="0" applyFont="1" applyBorder="1" applyAlignment="1">
      <alignment horizontal="center" vertical="center" wrapText="1"/>
    </xf>
    <xf numFmtId="0" fontId="25" fillId="0" borderId="4" xfId="0" applyFont="1" applyBorder="1" applyAlignment="1">
      <alignment horizontal="center" vertical="center"/>
    </xf>
    <xf numFmtId="0" fontId="58" fillId="0" borderId="26" xfId="0" applyFont="1" applyBorder="1" applyAlignment="1">
      <alignment horizontal="center" vertical="center" shrinkToFit="1"/>
    </xf>
    <xf numFmtId="0" fontId="25" fillId="0" borderId="154" xfId="0" applyFont="1" applyBorder="1" applyAlignment="1">
      <alignment horizontal="center" vertical="center" shrinkToFit="1"/>
    </xf>
    <xf numFmtId="0" fontId="25" fillId="0" borderId="52" xfId="0" applyFont="1" applyBorder="1" applyAlignment="1">
      <alignment horizontal="center" vertical="center" shrinkToFit="1"/>
    </xf>
    <xf numFmtId="0" fontId="59" fillId="0" borderId="5" xfId="0" applyFont="1" applyBorder="1" applyAlignment="1">
      <alignment horizontal="center" vertical="center"/>
    </xf>
    <xf numFmtId="0" fontId="58" fillId="0" borderId="12" xfId="0" applyFont="1" applyBorder="1" applyAlignment="1">
      <alignment horizontal="left" vertical="center"/>
    </xf>
    <xf numFmtId="0" fontId="58" fillId="0" borderId="33" xfId="0" applyFont="1" applyBorder="1" applyAlignment="1">
      <alignment horizontal="left" vertical="center"/>
    </xf>
    <xf numFmtId="0" fontId="60" fillId="0" borderId="0" xfId="0" applyFont="1" applyAlignment="1">
      <alignment vertical="top" wrapText="1"/>
    </xf>
    <xf numFmtId="0" fontId="65" fillId="0" borderId="0" xfId="0" applyFont="1" applyAlignment="1">
      <alignment vertical="top" wrapText="1"/>
    </xf>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0" fontId="60" fillId="0" borderId="194" xfId="0" applyFont="1" applyBorder="1" applyAlignment="1">
      <alignment horizontal="center" vertical="center" wrapText="1"/>
    </xf>
    <xf numFmtId="0" fontId="60" fillId="0" borderId="6" xfId="0" applyFont="1" applyBorder="1" applyAlignment="1">
      <alignment horizontal="center" vertical="center" wrapText="1"/>
    </xf>
    <xf numFmtId="0" fontId="64" fillId="0" borderId="4" xfId="0" applyFont="1" applyBorder="1" applyAlignment="1">
      <alignment horizontal="center" vertical="center" wrapText="1"/>
    </xf>
    <xf numFmtId="0" fontId="64" fillId="0" borderId="6" xfId="0" applyFont="1" applyBorder="1" applyAlignment="1">
      <alignment horizontal="center" vertical="center" wrapText="1"/>
    </xf>
    <xf numFmtId="0" fontId="58" fillId="0" borderId="26" xfId="0" applyFont="1" applyBorder="1" applyAlignment="1">
      <alignment horizontal="center" vertical="center" wrapText="1"/>
    </xf>
    <xf numFmtId="0" fontId="25" fillId="0" borderId="154" xfId="0" applyFont="1" applyBorder="1" applyAlignment="1">
      <alignment horizontal="center" vertical="center" wrapText="1"/>
    </xf>
    <xf numFmtId="0" fontId="25" fillId="0" borderId="52" xfId="0" applyFont="1" applyBorder="1" applyAlignment="1">
      <alignment horizontal="center" vertical="center" wrapText="1"/>
    </xf>
    <xf numFmtId="0" fontId="58" fillId="0" borderId="12" xfId="0" applyFont="1" applyBorder="1" applyAlignment="1">
      <alignment horizontal="left" vertical="center" shrinkToFit="1"/>
    </xf>
    <xf numFmtId="0" fontId="58" fillId="0" borderId="33" xfId="0" applyFont="1" applyBorder="1" applyAlignment="1">
      <alignment horizontal="left" vertical="center" shrinkToFit="1"/>
    </xf>
    <xf numFmtId="0" fontId="58" fillId="2" borderId="60" xfId="0" applyFont="1" applyFill="1" applyBorder="1" applyAlignment="1">
      <alignment horizontal="center" vertical="center" wrapText="1"/>
    </xf>
    <xf numFmtId="0" fontId="58" fillId="2" borderId="47" xfId="0" applyFont="1" applyFill="1" applyBorder="1" applyAlignment="1">
      <alignment horizontal="center" vertical="center"/>
    </xf>
    <xf numFmtId="0" fontId="58" fillId="2" borderId="48" xfId="0" applyFont="1" applyFill="1" applyBorder="1" applyAlignment="1">
      <alignment horizontal="center" vertical="center"/>
    </xf>
    <xf numFmtId="0" fontId="58" fillId="0" borderId="23" xfId="0" applyFont="1" applyBorder="1" applyAlignment="1">
      <alignment horizontal="center" vertical="center"/>
    </xf>
    <xf numFmtId="0" fontId="58" fillId="0" borderId="52" xfId="0" applyFont="1" applyBorder="1" applyAlignment="1">
      <alignment horizontal="center" vertical="center"/>
    </xf>
    <xf numFmtId="0" fontId="58" fillId="0" borderId="12" xfId="0" applyFont="1" applyBorder="1" applyAlignment="1">
      <alignment horizontal="left" vertical="center" wrapText="1"/>
    </xf>
    <xf numFmtId="0" fontId="58" fillId="0" borderId="17" xfId="0" applyFont="1" applyBorder="1" applyAlignment="1">
      <alignment horizontal="left" vertical="center" wrapText="1"/>
    </xf>
    <xf numFmtId="0" fontId="58" fillId="0" borderId="19" xfId="0" applyFont="1" applyBorder="1" applyAlignment="1">
      <alignment horizontal="center" vertical="center"/>
    </xf>
    <xf numFmtId="0" fontId="25" fillId="0" borderId="11" xfId="0" applyFont="1" applyBorder="1" applyAlignment="1">
      <alignment horizontal="center" vertical="center"/>
    </xf>
    <xf numFmtId="0" fontId="59" fillId="0" borderId="27" xfId="0" applyFont="1" applyBorder="1" applyAlignment="1">
      <alignment horizontal="center" vertical="center"/>
    </xf>
    <xf numFmtId="0" fontId="59" fillId="0" borderId="21" xfId="0" applyFont="1" applyBorder="1" applyAlignment="1">
      <alignment horizontal="center" vertical="center"/>
    </xf>
    <xf numFmtId="0" fontId="58" fillId="0" borderId="24" xfId="0" applyFont="1" applyBorder="1" applyAlignment="1">
      <alignment horizontal="left" vertical="center" shrinkToFit="1"/>
    </xf>
    <xf numFmtId="0" fontId="58" fillId="0" borderId="13" xfId="0" applyFont="1" applyBorder="1" applyAlignment="1">
      <alignment horizontal="left" vertical="center" shrinkToFit="1"/>
    </xf>
    <xf numFmtId="0" fontId="58" fillId="0" borderId="13" xfId="0" applyFont="1" applyBorder="1" applyAlignment="1">
      <alignment horizontal="left" vertical="center"/>
    </xf>
    <xf numFmtId="0" fontId="60" fillId="0" borderId="12" xfId="0" applyFont="1" applyBorder="1" applyAlignment="1">
      <alignment horizontal="center" vertical="center" wrapText="1" shrinkToFit="1"/>
    </xf>
    <xf numFmtId="0" fontId="60" fillId="0" borderId="33" xfId="0" applyFont="1" applyBorder="1" applyAlignment="1">
      <alignment horizontal="center" vertical="center" wrapText="1" shrinkToFit="1"/>
    </xf>
    <xf numFmtId="0" fontId="60" fillId="0" borderId="195" xfId="0" applyFont="1" applyBorder="1" applyAlignment="1">
      <alignment horizontal="center" vertical="center" wrapText="1" shrinkToFit="1"/>
    </xf>
    <xf numFmtId="0" fontId="60" fillId="0" borderId="38" xfId="0" applyFont="1" applyBorder="1" applyAlignment="1">
      <alignment horizontal="center" vertical="center" wrapText="1" shrinkToFit="1"/>
    </xf>
    <xf numFmtId="0" fontId="62" fillId="0" borderId="23" xfId="0" applyFont="1" applyBorder="1" applyAlignment="1">
      <alignment horizontal="center" vertical="center"/>
    </xf>
    <xf numFmtId="0" fontId="64" fillId="0" borderId="52" xfId="0" applyFont="1" applyBorder="1" applyAlignment="1">
      <alignment horizontal="center" vertical="center"/>
    </xf>
    <xf numFmtId="0" fontId="58" fillId="0" borderId="31" xfId="0" applyFont="1" applyBorder="1" applyAlignment="1">
      <alignment horizontal="center" vertical="center" wrapText="1"/>
    </xf>
    <xf numFmtId="0" fontId="58" fillId="0" borderId="32" xfId="0" applyFont="1" applyBorder="1" applyAlignment="1">
      <alignment horizontal="center" vertical="center" wrapText="1"/>
    </xf>
    <xf numFmtId="0" fontId="58" fillId="0" borderId="117" xfId="0" applyFont="1" applyBorder="1" applyAlignment="1">
      <alignment horizontal="center" vertical="center" wrapText="1"/>
    </xf>
    <xf numFmtId="182" fontId="59" fillId="0" borderId="12" xfId="0" applyNumberFormat="1" applyFont="1" applyBorder="1" applyAlignment="1">
      <alignment horizontal="center" vertical="center" shrinkToFit="1"/>
    </xf>
    <xf numFmtId="0" fontId="25" fillId="0" borderId="33" xfId="0" applyFont="1" applyBorder="1" applyAlignment="1">
      <alignment vertical="center" shrinkToFit="1"/>
    </xf>
    <xf numFmtId="0" fontId="62" fillId="0" borderId="23" xfId="0" applyFont="1" applyBorder="1" applyAlignment="1">
      <alignment horizontal="center" vertical="center" wrapText="1"/>
    </xf>
    <xf numFmtId="0" fontId="64" fillId="0" borderId="196" xfId="0" applyFont="1" applyBorder="1" applyAlignment="1">
      <alignment horizontal="center" vertical="center" wrapText="1"/>
    </xf>
    <xf numFmtId="0" fontId="64" fillId="0" borderId="52" xfId="0" applyFont="1" applyBorder="1" applyAlignment="1">
      <alignment horizontal="center" vertical="center" wrapText="1"/>
    </xf>
    <xf numFmtId="183" fontId="59" fillId="0" borderId="33" xfId="0" applyNumberFormat="1" applyFont="1" applyBorder="1" applyAlignment="1">
      <alignment horizontal="center" vertical="center" wrapText="1"/>
    </xf>
    <xf numFmtId="0" fontId="25" fillId="0" borderId="51" xfId="0" applyFont="1" applyBorder="1" applyAlignment="1">
      <alignment horizontal="center" vertical="center" wrapText="1"/>
    </xf>
    <xf numFmtId="0" fontId="25" fillId="0" borderId="38" xfId="0" applyFont="1" applyBorder="1" applyAlignment="1">
      <alignment horizontal="center" vertical="center" wrapText="1"/>
    </xf>
    <xf numFmtId="0" fontId="60" fillId="0" borderId="0" xfId="0" applyFont="1" applyAlignment="1">
      <alignment vertical="top" wrapText="1" shrinkToFit="1"/>
    </xf>
    <xf numFmtId="0" fontId="58" fillId="0" borderId="0" xfId="0" applyFont="1" applyAlignment="1">
      <alignment vertical="top" wrapText="1" shrinkToFit="1"/>
    </xf>
    <xf numFmtId="0" fontId="25" fillId="0" borderId="0" xfId="0" applyFont="1" applyAlignment="1">
      <alignment vertical="top" wrapText="1"/>
    </xf>
    <xf numFmtId="0" fontId="25" fillId="0" borderId="15" xfId="0" applyFont="1" applyBorder="1" applyAlignment="1">
      <alignment horizontal="center" vertical="center"/>
    </xf>
    <xf numFmtId="0" fontId="62" fillId="0" borderId="12" xfId="0" applyFont="1" applyBorder="1" applyAlignment="1">
      <alignment horizontal="center" vertical="center" wrapText="1"/>
    </xf>
    <xf numFmtId="0" fontId="64" fillId="0" borderId="153" xfId="0" applyFont="1" applyBorder="1" applyAlignment="1">
      <alignment horizontal="center" vertical="center"/>
    </xf>
    <xf numFmtId="0" fontId="25" fillId="0" borderId="7" xfId="0" applyFont="1" applyBorder="1" applyAlignment="1">
      <alignment horizontal="center" vertical="center" shrinkToFit="1"/>
    </xf>
    <xf numFmtId="0" fontId="58" fillId="0" borderId="19" xfId="0" applyFont="1" applyBorder="1" applyAlignment="1">
      <alignment horizontal="center" vertical="center" wrapText="1"/>
    </xf>
    <xf numFmtId="0" fontId="25" fillId="0" borderId="153" xfId="0" applyFont="1" applyBorder="1" applyAlignment="1">
      <alignment horizontal="center" vertical="center"/>
    </xf>
    <xf numFmtId="0" fontId="58" fillId="0" borderId="154" xfId="0" applyFont="1" applyBorder="1" applyAlignment="1">
      <alignment horizontal="center" vertical="center" wrapText="1"/>
    </xf>
    <xf numFmtId="0" fontId="58" fillId="0" borderId="52"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6" xfId="0" applyFont="1" applyBorder="1" applyAlignment="1">
      <alignment horizontal="center" vertical="center" wrapText="1"/>
    </xf>
    <xf numFmtId="0" fontId="60" fillId="0" borderId="0" xfId="0" applyFont="1" applyAlignment="1">
      <alignment vertical="center" wrapText="1"/>
    </xf>
    <xf numFmtId="0" fontId="58" fillId="0" borderId="28" xfId="136" applyFont="1" applyBorder="1" applyAlignment="1">
      <alignment horizontal="center" vertical="center" wrapText="1"/>
    </xf>
    <xf numFmtId="0" fontId="61" fillId="0" borderId="38" xfId="136" applyFont="1" applyBorder="1" applyAlignment="1">
      <alignment horizontal="center" vertical="center"/>
    </xf>
    <xf numFmtId="0" fontId="59" fillId="0" borderId="114" xfId="136" applyFont="1" applyBorder="1" applyAlignment="1">
      <alignment horizontal="center" vertical="center"/>
    </xf>
    <xf numFmtId="0" fontId="59" fillId="0" borderId="113" xfId="136" applyFont="1" applyBorder="1" applyAlignment="1">
      <alignment horizontal="center" vertical="center"/>
    </xf>
    <xf numFmtId="0" fontId="58" fillId="0" borderId="23" xfId="136" applyFont="1" applyBorder="1" applyAlignment="1">
      <alignment horizontal="center" vertical="center" wrapText="1"/>
    </xf>
    <xf numFmtId="0" fontId="61" fillId="0" borderId="52" xfId="136" applyFont="1" applyBorder="1" applyAlignment="1">
      <alignment horizontal="center" vertical="center" wrapText="1"/>
    </xf>
    <xf numFmtId="0" fontId="58" fillId="0" borderId="56" xfId="136" applyFont="1" applyBorder="1" applyAlignment="1">
      <alignment horizontal="center" vertical="center"/>
    </xf>
    <xf numFmtId="0" fontId="58" fillId="0" borderId="28" xfId="136" applyFont="1" applyBorder="1" applyAlignment="1">
      <alignment horizontal="center" vertical="center"/>
    </xf>
    <xf numFmtId="0" fontId="59" fillId="0" borderId="114" xfId="136" applyFont="1" applyBorder="1" applyAlignment="1">
      <alignment horizontal="center" vertical="center" shrinkToFit="1"/>
    </xf>
    <xf numFmtId="0" fontId="59" fillId="0" borderId="7" xfId="136" applyFont="1" applyBorder="1" applyAlignment="1">
      <alignment horizontal="center" vertical="center" shrinkToFit="1"/>
    </xf>
    <xf numFmtId="0" fontId="59" fillId="0" borderId="113" xfId="136" applyFont="1" applyBorder="1" applyAlignment="1">
      <alignment horizontal="center" vertical="center" shrinkToFit="1"/>
    </xf>
    <xf numFmtId="0" fontId="73" fillId="0" borderId="0" xfId="136" applyFont="1" applyAlignment="1">
      <alignment horizontal="center" vertical="center"/>
    </xf>
    <xf numFmtId="0" fontId="73" fillId="0" borderId="16" xfId="136" applyFont="1" applyBorder="1" applyAlignment="1">
      <alignment horizontal="center" vertical="center"/>
    </xf>
    <xf numFmtId="0" fontId="59" fillId="0" borderId="119" xfId="136" applyFont="1" applyBorder="1" applyAlignment="1">
      <alignment horizontal="center" vertical="center" shrinkToFit="1"/>
    </xf>
    <xf numFmtId="0" fontId="58" fillId="0" borderId="118" xfId="136" applyFont="1" applyBorder="1" applyAlignment="1">
      <alignment horizontal="center" vertical="center" wrapText="1"/>
    </xf>
    <xf numFmtId="0" fontId="61" fillId="0" borderId="115" xfId="136" applyFont="1" applyBorder="1" applyAlignment="1">
      <alignment horizontal="center" vertical="center"/>
    </xf>
    <xf numFmtId="0" fontId="58" fillId="0" borderId="19" xfId="136" applyFont="1" applyBorder="1" applyAlignment="1">
      <alignment horizontal="center" vertical="center"/>
    </xf>
    <xf numFmtId="0" fontId="58" fillId="0" borderId="118" xfId="136" applyFont="1" applyBorder="1" applyAlignment="1">
      <alignment horizontal="center" vertical="center"/>
    </xf>
    <xf numFmtId="0" fontId="59" fillId="0" borderId="24" xfId="136" applyFont="1" applyBorder="1" applyAlignment="1">
      <alignment horizontal="center" vertical="center"/>
    </xf>
    <xf numFmtId="0" fontId="59" fillId="0" borderId="13" xfId="136" applyFont="1" applyBorder="1" applyAlignment="1">
      <alignment horizontal="center" vertical="center"/>
    </xf>
    <xf numFmtId="0" fontId="59" fillId="0" borderId="33" xfId="136" applyFont="1" applyBorder="1" applyAlignment="1">
      <alignment horizontal="center" vertical="center"/>
    </xf>
    <xf numFmtId="0" fontId="59" fillId="0" borderId="23" xfId="136" applyFont="1" applyBorder="1" applyAlignment="1">
      <alignment horizontal="center" vertical="center"/>
    </xf>
    <xf numFmtId="0" fontId="59" fillId="0" borderId="191" xfId="136" applyFont="1" applyBorder="1" applyAlignment="1">
      <alignment horizontal="center" vertical="center"/>
    </xf>
    <xf numFmtId="0" fontId="58" fillId="0" borderId="29" xfId="136" applyFont="1" applyBorder="1" applyAlignment="1">
      <alignment horizontal="center" vertical="center"/>
    </xf>
    <xf numFmtId="0" fontId="59" fillId="0" borderId="19" xfId="136" applyFont="1" applyBorder="1" applyAlignment="1">
      <alignment horizontal="center" vertical="center"/>
    </xf>
    <xf numFmtId="0" fontId="59" fillId="0" borderId="28" xfId="136" applyFont="1" applyBorder="1" applyAlignment="1">
      <alignment horizontal="center" vertical="center"/>
    </xf>
    <xf numFmtId="0" fontId="59" fillId="0" borderId="55" xfId="136" applyFont="1" applyBorder="1" applyAlignment="1">
      <alignment horizontal="center" vertical="center" shrinkToFit="1"/>
    </xf>
    <xf numFmtId="0" fontId="59" fillId="0" borderId="14" xfId="136" applyFont="1" applyBorder="1" applyAlignment="1">
      <alignment horizontal="center" vertical="center" shrinkToFit="1"/>
    </xf>
    <xf numFmtId="0" fontId="59" fillId="0" borderId="38" xfId="136" applyFont="1" applyBorder="1" applyAlignment="1">
      <alignment horizontal="center" vertical="center" shrinkToFit="1"/>
    </xf>
    <xf numFmtId="0" fontId="60" fillId="0" borderId="13" xfId="137" applyFont="1" applyBorder="1" applyAlignment="1">
      <alignment horizontal="left" vertical="center" wrapText="1"/>
    </xf>
    <xf numFmtId="0" fontId="58" fillId="0" borderId="54" xfId="136" applyFont="1" applyBorder="1" applyAlignment="1">
      <alignment horizontal="center" vertical="center" wrapText="1"/>
    </xf>
    <xf numFmtId="0" fontId="61" fillId="0" borderId="48" xfId="136" applyFont="1" applyBorder="1" applyAlignment="1">
      <alignment horizontal="center" vertical="center" wrapText="1"/>
    </xf>
    <xf numFmtId="181" fontId="60" fillId="0" borderId="0" xfId="0" applyNumberFormat="1" applyFont="1" applyAlignment="1">
      <alignment horizontal="left" vertical="center" wrapText="1" shrinkToFit="1"/>
    </xf>
    <xf numFmtId="0" fontId="60" fillId="0" borderId="0" xfId="0" applyFont="1" applyAlignment="1">
      <alignment horizontal="left" vertical="center" shrinkToFit="1"/>
    </xf>
    <xf numFmtId="0" fontId="60" fillId="0" borderId="13" xfId="0" applyFont="1" applyBorder="1" applyAlignment="1">
      <alignment horizontal="center" vertical="center"/>
    </xf>
    <xf numFmtId="0" fontId="25" fillId="0" borderId="17" xfId="0" applyFont="1" applyBorder="1" applyAlignment="1">
      <alignment horizontal="center" vertical="center" wrapText="1"/>
    </xf>
    <xf numFmtId="0" fontId="25" fillId="0" borderId="158"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115" xfId="0" applyFont="1" applyBorder="1" applyAlignment="1">
      <alignment horizontal="center" vertical="center" wrapText="1"/>
    </xf>
    <xf numFmtId="0" fontId="59" fillId="0" borderId="33" xfId="0" applyFont="1" applyBorder="1" applyAlignment="1">
      <alignment horizontal="center" vertical="center" shrinkToFit="1"/>
    </xf>
    <xf numFmtId="0" fontId="25" fillId="0" borderId="51" xfId="0" applyFont="1" applyBorder="1" applyAlignment="1">
      <alignment horizontal="center" vertical="center" shrinkToFit="1"/>
    </xf>
    <xf numFmtId="0" fontId="25" fillId="0" borderId="38" xfId="0" applyFont="1" applyBorder="1" applyAlignment="1">
      <alignment horizontal="center" vertical="center" shrinkToFit="1"/>
    </xf>
    <xf numFmtId="0" fontId="59" fillId="0" borderId="25" xfId="0" applyFont="1" applyBorder="1" applyAlignment="1">
      <alignment horizontal="center" vertical="center" shrinkToFit="1"/>
    </xf>
    <xf numFmtId="0" fontId="59" fillId="0" borderId="157" xfId="0" applyFont="1" applyBorder="1" applyAlignment="1">
      <alignment horizontal="center" vertical="center" shrinkToFit="1"/>
    </xf>
    <xf numFmtId="0" fontId="25" fillId="0" borderId="6" xfId="0" applyFont="1" applyBorder="1" applyAlignment="1">
      <alignment horizontal="center" vertical="center" shrinkToFit="1"/>
    </xf>
    <xf numFmtId="0" fontId="59" fillId="0" borderId="19" xfId="0" applyFont="1" applyBorder="1" applyAlignment="1">
      <alignment horizontal="center" vertical="center" shrinkToFit="1"/>
    </xf>
    <xf numFmtId="0" fontId="25" fillId="0" borderId="11" xfId="0" applyFont="1" applyBorder="1" applyAlignment="1">
      <alignment horizontal="center" vertical="center" shrinkToFit="1"/>
    </xf>
    <xf numFmtId="0" fontId="59" fillId="0" borderId="12" xfId="0" applyFont="1" applyBorder="1" applyAlignment="1">
      <alignment horizontal="center" vertical="center" shrinkToFit="1"/>
    </xf>
    <xf numFmtId="0" fontId="59" fillId="0" borderId="13" xfId="0" applyFont="1" applyBorder="1" applyAlignment="1">
      <alignment horizontal="center" vertical="center" shrinkToFit="1"/>
    </xf>
    <xf numFmtId="0" fontId="59" fillId="0" borderId="11" xfId="0" applyFont="1" applyBorder="1" applyAlignment="1">
      <alignment horizontal="center" vertical="center" shrinkToFit="1"/>
    </xf>
    <xf numFmtId="0" fontId="59" fillId="0" borderId="120" xfId="0" applyFont="1" applyBorder="1" applyAlignment="1">
      <alignment horizontal="center" vertical="center" shrinkToFit="1"/>
    </xf>
    <xf numFmtId="0" fontId="59" fillId="0" borderId="112" xfId="0" applyFont="1" applyBorder="1" applyAlignment="1">
      <alignment horizontal="center" vertical="center" shrinkToFit="1"/>
    </xf>
    <xf numFmtId="0" fontId="64" fillId="0" borderId="158" xfId="0" applyFont="1" applyBorder="1">
      <alignment vertical="center"/>
    </xf>
    <xf numFmtId="0" fontId="64" fillId="0" borderId="11" xfId="0" applyFont="1" applyBorder="1">
      <alignment vertical="center"/>
    </xf>
    <xf numFmtId="0" fontId="58" fillId="0" borderId="18" xfId="0" applyFont="1" applyBorder="1" applyAlignment="1">
      <alignment horizontal="center" vertical="center" wrapText="1"/>
    </xf>
    <xf numFmtId="0" fontId="59" fillId="0" borderId="18" xfId="0" applyFont="1" applyBorder="1" applyAlignment="1">
      <alignment horizontal="center" vertical="center" shrinkToFit="1"/>
    </xf>
    <xf numFmtId="0" fontId="59" fillId="0" borderId="6" xfId="0" applyFont="1" applyBorder="1" applyAlignment="1">
      <alignment horizontal="center" vertical="center" shrinkToFit="1"/>
    </xf>
    <xf numFmtId="0" fontId="60" fillId="0" borderId="47" xfId="0" applyFont="1" applyBorder="1" applyAlignment="1">
      <alignment horizontal="center" vertical="center" wrapText="1"/>
    </xf>
    <xf numFmtId="0" fontId="64" fillId="0" borderId="48" xfId="0" applyFont="1" applyBorder="1" applyAlignment="1">
      <alignment horizontal="center" vertical="center"/>
    </xf>
    <xf numFmtId="0" fontId="65" fillId="0" borderId="157" xfId="0" applyFont="1" applyBorder="1">
      <alignment vertical="center"/>
    </xf>
    <xf numFmtId="0" fontId="65" fillId="0" borderId="6" xfId="0" applyFont="1" applyBorder="1">
      <alignment vertical="center"/>
    </xf>
    <xf numFmtId="0" fontId="75" fillId="0" borderId="0" xfId="0" applyFont="1">
      <alignment vertical="center"/>
    </xf>
    <xf numFmtId="0" fontId="76" fillId="0" borderId="0" xfId="0" applyFont="1">
      <alignment vertical="center"/>
    </xf>
    <xf numFmtId="0" fontId="62" fillId="0" borderId="19" xfId="0" applyFont="1" applyBorder="1" applyAlignment="1">
      <alignment horizontal="center" vertical="center" wrapText="1"/>
    </xf>
    <xf numFmtId="0" fontId="64" fillId="0" borderId="11" xfId="0" applyFont="1" applyBorder="1" applyAlignment="1">
      <alignment horizontal="center" vertical="center"/>
    </xf>
    <xf numFmtId="0" fontId="59" fillId="0" borderId="159" xfId="0" applyFont="1" applyBorder="1" applyAlignment="1">
      <alignment horizontal="center" vertical="center"/>
    </xf>
    <xf numFmtId="0" fontId="25" fillId="0" borderId="52" xfId="0" applyFont="1" applyBorder="1" applyAlignment="1">
      <alignment horizontal="center" vertical="center"/>
    </xf>
    <xf numFmtId="0" fontId="59" fillId="0" borderId="60" xfId="0" applyFont="1" applyBorder="1" applyAlignment="1">
      <alignment horizontal="center" vertical="center" shrinkToFit="1"/>
    </xf>
    <xf numFmtId="0" fontId="59" fillId="0" borderId="47" xfId="0" applyFont="1" applyBorder="1" applyAlignment="1">
      <alignment horizontal="center" vertical="center" shrinkToFit="1"/>
    </xf>
    <xf numFmtId="0" fontId="25" fillId="0" borderId="48" xfId="0" applyFont="1" applyBorder="1" applyAlignment="1">
      <alignment horizontal="center" vertical="center" shrinkToFit="1"/>
    </xf>
    <xf numFmtId="0" fontId="62" fillId="0" borderId="182" xfId="0" applyFont="1" applyBorder="1" applyAlignment="1">
      <alignment horizontal="center" vertical="center" wrapText="1"/>
    </xf>
    <xf numFmtId="0" fontId="60" fillId="0" borderId="26" xfId="0" applyFont="1" applyBorder="1" applyAlignment="1">
      <alignment horizontal="center" vertical="center" wrapText="1"/>
    </xf>
    <xf numFmtId="0" fontId="65" fillId="0" borderId="159" xfId="0" applyFont="1" applyBorder="1">
      <alignment vertical="center"/>
    </xf>
    <xf numFmtId="0" fontId="65" fillId="0" borderId="52" xfId="0" applyFont="1" applyBorder="1">
      <alignment vertical="center"/>
    </xf>
    <xf numFmtId="0" fontId="60" fillId="0" borderId="12" xfId="0" applyFont="1" applyBorder="1" applyAlignment="1">
      <alignment horizontal="center" vertical="center" wrapText="1"/>
    </xf>
    <xf numFmtId="0" fontId="65" fillId="0" borderId="158" xfId="0" applyFont="1" applyBorder="1">
      <alignment vertical="center"/>
    </xf>
    <xf numFmtId="0" fontId="65" fillId="0" borderId="11" xfId="0" applyFont="1" applyBorder="1">
      <alignment vertical="center"/>
    </xf>
    <xf numFmtId="0" fontId="25" fillId="0" borderId="13" xfId="0" applyFont="1" applyBorder="1" applyAlignment="1">
      <alignment horizontal="center" vertical="center"/>
    </xf>
    <xf numFmtId="0" fontId="59" fillId="0" borderId="24" xfId="0" applyFont="1" applyBorder="1" applyAlignment="1">
      <alignment horizontal="center" vertical="center" shrinkToFit="1"/>
    </xf>
    <xf numFmtId="0" fontId="59" fillId="0" borderId="8" xfId="0" applyFont="1" applyBorder="1" applyAlignment="1">
      <alignment horizontal="center" vertical="center" shrinkToFit="1"/>
    </xf>
    <xf numFmtId="0" fontId="62" fillId="0" borderId="18" xfId="0" applyFont="1" applyBorder="1" applyAlignment="1">
      <alignment horizontal="left" vertical="center" wrapText="1"/>
    </xf>
    <xf numFmtId="0" fontId="64" fillId="0" borderId="6" xfId="0" applyFont="1" applyBorder="1" applyAlignment="1">
      <alignment horizontal="left" vertical="center"/>
    </xf>
    <xf numFmtId="0" fontId="59" fillId="0" borderId="4" xfId="0" applyFont="1" applyBorder="1" applyAlignment="1">
      <alignment horizontal="center" vertical="center"/>
    </xf>
    <xf numFmtId="0" fontId="59" fillId="0" borderId="6" xfId="0" applyFont="1" applyBorder="1" applyAlignment="1">
      <alignment horizontal="center" vertical="center"/>
    </xf>
    <xf numFmtId="0" fontId="65" fillId="0" borderId="0" xfId="0" applyFont="1" applyAlignment="1">
      <alignment horizontal="center" vertical="center"/>
    </xf>
    <xf numFmtId="0" fontId="59" fillId="0" borderId="4" xfId="0" applyFont="1" applyBorder="1" applyAlignment="1">
      <alignment horizontal="center" vertical="center" shrinkToFit="1"/>
    </xf>
    <xf numFmtId="0" fontId="25" fillId="0" borderId="10" xfId="0" applyFont="1" applyBorder="1" applyAlignment="1">
      <alignment horizontal="center" vertical="center" shrinkToFit="1"/>
    </xf>
    <xf numFmtId="0" fontId="59" fillId="0" borderId="56" xfId="0" applyFont="1" applyBorder="1" applyAlignment="1">
      <alignment horizontal="center" vertical="center" shrinkToFit="1"/>
    </xf>
    <xf numFmtId="0" fontId="25" fillId="0" borderId="55" xfId="0" applyFont="1" applyBorder="1">
      <alignment vertical="center"/>
    </xf>
    <xf numFmtId="0" fontId="59" fillId="0" borderId="28" xfId="0" applyFont="1" applyBorder="1" applyAlignment="1">
      <alignment horizontal="center" vertical="center" shrinkToFit="1"/>
    </xf>
    <xf numFmtId="0" fontId="25" fillId="0" borderId="38" xfId="0" applyFont="1" applyBorder="1">
      <alignment vertical="center"/>
    </xf>
    <xf numFmtId="0" fontId="65" fillId="0" borderId="0" xfId="0" applyFont="1" applyAlignment="1">
      <alignment horizontal="center" vertical="center" wrapText="1"/>
    </xf>
    <xf numFmtId="0" fontId="59" fillId="2" borderId="7" xfId="0" applyFont="1" applyFill="1" applyBorder="1" applyAlignment="1">
      <alignment horizontal="center" vertical="center" shrinkToFit="1"/>
    </xf>
    <xf numFmtId="0" fontId="59" fillId="0" borderId="121" xfId="0" applyFont="1" applyBorder="1" applyAlignment="1">
      <alignment horizontal="center" vertical="center" shrinkToFit="1"/>
    </xf>
    <xf numFmtId="0" fontId="59" fillId="0" borderId="9" xfId="0" applyFont="1" applyBorder="1" applyAlignment="1">
      <alignment horizontal="center" vertical="center" shrinkToFit="1"/>
    </xf>
    <xf numFmtId="0" fontId="59" fillId="0" borderId="21" xfId="0" applyFont="1" applyBorder="1" applyAlignment="1">
      <alignment horizontal="center" vertical="center" shrinkToFit="1"/>
    </xf>
    <xf numFmtId="0" fontId="59" fillId="0" borderId="122" xfId="0" applyFont="1" applyBorder="1" applyAlignment="1">
      <alignment horizontal="center" vertical="center" shrinkToFit="1"/>
    </xf>
    <xf numFmtId="0" fontId="25" fillId="0" borderId="122" xfId="0" applyFont="1" applyBorder="1" applyAlignment="1">
      <alignment horizontal="center" vertical="center" shrinkToFit="1"/>
    </xf>
    <xf numFmtId="0" fontId="59" fillId="0" borderId="61" xfId="0" applyFont="1" applyBorder="1" applyAlignment="1">
      <alignment horizontal="center" vertical="center" shrinkToFit="1"/>
    </xf>
    <xf numFmtId="0" fontId="25" fillId="0" borderId="121" xfId="0" applyFont="1" applyBorder="1" applyAlignment="1">
      <alignment horizontal="center" vertical="center" shrinkToFit="1"/>
    </xf>
    <xf numFmtId="0" fontId="59" fillId="0" borderId="27" xfId="0" applyFont="1" applyBorder="1" applyAlignment="1">
      <alignment horizontal="center" vertical="center" shrinkToFit="1"/>
    </xf>
    <xf numFmtId="0" fontId="25" fillId="0" borderId="61" xfId="0" applyFont="1" applyBorder="1" applyAlignment="1">
      <alignment horizontal="center" vertical="center" shrinkToFit="1"/>
    </xf>
    <xf numFmtId="0" fontId="59" fillId="0" borderId="116" xfId="0" applyFont="1" applyBorder="1" applyAlignment="1">
      <alignment horizontal="center" vertical="center" shrinkToFit="1"/>
    </xf>
    <xf numFmtId="0" fontId="59" fillId="0" borderId="119" xfId="0" applyFont="1" applyBorder="1" applyAlignment="1">
      <alignment horizontal="center" vertical="center" shrinkToFit="1"/>
    </xf>
    <xf numFmtId="0" fontId="59" fillId="0" borderId="29" xfId="0" applyFont="1" applyBorder="1" applyAlignment="1">
      <alignment horizontal="center" vertical="center" shrinkToFit="1"/>
    </xf>
    <xf numFmtId="0" fontId="59" fillId="0" borderId="7" xfId="0" applyFont="1" applyBorder="1" applyAlignment="1">
      <alignment horizontal="center" vertical="center" shrinkToFit="1"/>
    </xf>
    <xf numFmtId="0" fontId="25" fillId="0" borderId="113" xfId="0" applyFont="1" applyBorder="1" applyAlignment="1">
      <alignment horizontal="center" vertical="center" shrinkToFit="1"/>
    </xf>
    <xf numFmtId="0" fontId="62" fillId="0" borderId="4" xfId="0" applyFont="1" applyBorder="1" applyAlignment="1">
      <alignment horizontal="center" vertical="center"/>
    </xf>
    <xf numFmtId="0" fontId="62" fillId="0" borderId="6" xfId="0" applyFont="1" applyBorder="1" applyAlignment="1">
      <alignment horizontal="center" vertical="center"/>
    </xf>
    <xf numFmtId="0" fontId="60" fillId="0" borderId="18"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6" xfId="0" applyFont="1" applyBorder="1" applyAlignment="1">
      <alignment horizontal="center" vertical="center"/>
    </xf>
    <xf numFmtId="0" fontId="59" fillId="0" borderId="28"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38" xfId="0" applyFont="1" applyBorder="1" applyAlignment="1">
      <alignment horizontal="center" vertical="center"/>
    </xf>
    <xf numFmtId="0" fontId="58" fillId="0" borderId="23" xfId="0" applyFont="1" applyBorder="1" applyAlignment="1">
      <alignment horizontal="center" vertical="center" wrapText="1"/>
    </xf>
    <xf numFmtId="0" fontId="58" fillId="0" borderId="159" xfId="0" applyFont="1" applyBorder="1" applyAlignment="1">
      <alignment horizontal="center" vertical="center" wrapText="1"/>
    </xf>
    <xf numFmtId="0" fontId="58" fillId="0" borderId="54" xfId="0" applyFont="1" applyBorder="1" applyAlignment="1">
      <alignment horizontal="center" vertical="center"/>
    </xf>
    <xf numFmtId="0" fontId="58" fillId="0" borderId="47" xfId="0" applyFont="1" applyBorder="1" applyAlignment="1">
      <alignment horizontal="center" vertical="center"/>
    </xf>
    <xf numFmtId="0" fontId="58" fillId="0" borderId="48" xfId="0" applyFont="1" applyBorder="1" applyAlignment="1">
      <alignment horizontal="center" vertical="center"/>
    </xf>
    <xf numFmtId="0" fontId="62" fillId="0" borderId="158" xfId="0" applyFont="1" applyBorder="1" applyAlignment="1">
      <alignment horizontal="center" vertical="center" wrapText="1"/>
    </xf>
    <xf numFmtId="0" fontId="62" fillId="0" borderId="11" xfId="0" applyFont="1" applyBorder="1" applyAlignment="1">
      <alignment horizontal="center" vertical="center" wrapText="1"/>
    </xf>
    <xf numFmtId="0" fontId="58" fillId="0" borderId="114" xfId="0" applyFont="1" applyBorder="1" applyAlignment="1">
      <alignment horizontal="center" vertical="center" wrapText="1"/>
    </xf>
    <xf numFmtId="0" fontId="58" fillId="0" borderId="113" xfId="0" applyFont="1" applyBorder="1" applyAlignment="1">
      <alignment horizontal="center" vertical="center" wrapText="1"/>
    </xf>
    <xf numFmtId="0" fontId="25" fillId="0" borderId="118" xfId="0" applyFont="1" applyBorder="1" applyAlignment="1">
      <alignment horizontal="center" vertical="center" shrinkToFit="1"/>
    </xf>
    <xf numFmtId="0" fontId="25" fillId="0" borderId="158" xfId="0" applyFont="1" applyBorder="1" applyAlignment="1">
      <alignment horizontal="center" vertical="center" shrinkToFit="1"/>
    </xf>
    <xf numFmtId="0" fontId="25" fillId="0" borderId="53" xfId="0" applyFont="1" applyBorder="1" applyAlignment="1">
      <alignment horizontal="center" vertical="center" shrinkToFit="1"/>
    </xf>
    <xf numFmtId="0" fontId="25" fillId="0" borderId="115" xfId="0" applyFont="1" applyBorder="1" applyAlignment="1">
      <alignment horizontal="center" vertical="center" shrinkToFit="1"/>
    </xf>
    <xf numFmtId="0" fontId="25" fillId="0" borderId="55" xfId="0" applyFont="1" applyBorder="1" applyAlignment="1">
      <alignment horizontal="center" vertical="center" shrinkToFit="1"/>
    </xf>
    <xf numFmtId="0" fontId="25" fillId="0" borderId="14" xfId="0" applyFont="1" applyBorder="1" applyAlignment="1">
      <alignment horizontal="center" vertical="center" shrinkToFit="1"/>
    </xf>
    <xf numFmtId="0" fontId="59" fillId="0" borderId="118" xfId="0" applyFont="1" applyBorder="1" applyAlignment="1">
      <alignment horizontal="center" vertical="center" shrinkToFit="1"/>
    </xf>
    <xf numFmtId="0" fontId="59" fillId="0" borderId="33" xfId="0" applyFont="1" applyBorder="1" applyAlignment="1">
      <alignment horizontal="center" vertical="center"/>
    </xf>
    <xf numFmtId="0" fontId="59" fillId="0" borderId="158" xfId="0" applyFont="1" applyBorder="1" applyAlignment="1">
      <alignment horizontal="center" vertical="center"/>
    </xf>
    <xf numFmtId="0" fontId="59" fillId="0" borderId="51" xfId="0" applyFont="1" applyBorder="1" applyAlignment="1">
      <alignment horizontal="center" vertical="center"/>
    </xf>
    <xf numFmtId="0" fontId="25" fillId="0" borderId="158" xfId="0" applyFont="1" applyBorder="1" applyAlignment="1">
      <alignment horizontal="center" vertical="center"/>
    </xf>
    <xf numFmtId="0" fontId="25" fillId="0" borderId="51" xfId="0" applyFont="1" applyBorder="1" applyAlignment="1">
      <alignment horizontal="center" vertical="center"/>
    </xf>
    <xf numFmtId="0" fontId="25" fillId="0" borderId="4" xfId="0" applyFont="1" applyBorder="1" applyAlignment="1">
      <alignment horizontal="center" vertical="center" shrinkToFit="1"/>
    </xf>
    <xf numFmtId="0" fontId="25" fillId="0" borderId="28" xfId="0" applyFont="1" applyBorder="1" applyAlignment="1">
      <alignment horizontal="center" vertical="center" shrinkToFit="1"/>
    </xf>
    <xf numFmtId="0" fontId="59" fillId="0" borderId="18" xfId="0" applyFont="1" applyBorder="1" applyAlignment="1">
      <alignment horizontal="center" vertical="center"/>
    </xf>
    <xf numFmtId="0" fontId="65" fillId="0" borderId="6" xfId="0" applyFont="1" applyBorder="1" applyAlignment="1">
      <alignment horizontal="center" vertical="center"/>
    </xf>
    <xf numFmtId="0" fontId="60" fillId="0" borderId="118" xfId="0" applyFont="1" applyBorder="1" applyAlignment="1">
      <alignment horizontal="center" vertical="center" wrapText="1"/>
    </xf>
    <xf numFmtId="0" fontId="60" fillId="0" borderId="53" xfId="0" applyFont="1" applyBorder="1" applyAlignment="1">
      <alignment horizontal="center" vertical="center" wrapText="1"/>
    </xf>
    <xf numFmtId="0" fontId="65" fillId="0" borderId="115" xfId="0" applyFont="1" applyBorder="1" applyAlignment="1">
      <alignment horizontal="center" vertical="center"/>
    </xf>
    <xf numFmtId="0" fontId="59" fillId="0" borderId="23" xfId="0" applyFont="1" applyBorder="1" applyAlignment="1">
      <alignment horizontal="center" vertical="center" shrinkToFit="1"/>
    </xf>
    <xf numFmtId="0" fontId="59" fillId="0" borderId="159" xfId="0" applyFont="1" applyBorder="1" applyAlignment="1">
      <alignment horizontal="center" vertical="center" shrinkToFit="1"/>
    </xf>
    <xf numFmtId="0" fontId="59" fillId="0" borderId="52" xfId="0" applyFont="1" applyBorder="1" applyAlignment="1">
      <alignment horizontal="center" vertical="center" shrinkToFit="1"/>
    </xf>
    <xf numFmtId="0" fontId="25" fillId="0" borderId="113" xfId="0" applyFont="1" applyBorder="1" applyAlignment="1">
      <alignment horizontal="center" vertical="center"/>
    </xf>
    <xf numFmtId="0" fontId="59" fillId="0" borderId="51" xfId="0" applyFont="1" applyBorder="1" applyAlignment="1">
      <alignment horizontal="center" vertical="center" shrinkToFit="1"/>
    </xf>
    <xf numFmtId="0" fontId="59" fillId="0" borderId="38" xfId="0" applyFont="1" applyBorder="1" applyAlignment="1">
      <alignment horizontal="center" vertical="center" shrinkToFit="1"/>
    </xf>
    <xf numFmtId="0" fontId="59" fillId="0" borderId="54" xfId="0" applyFont="1" applyBorder="1" applyAlignment="1">
      <alignment horizontal="center" vertical="center" shrinkToFit="1"/>
    </xf>
    <xf numFmtId="0" fontId="59" fillId="0" borderId="48" xfId="0" applyFont="1" applyBorder="1" applyAlignment="1">
      <alignment horizontal="center" vertical="center" shrinkToFit="1"/>
    </xf>
    <xf numFmtId="0" fontId="62" fillId="0" borderId="159" xfId="0" applyFont="1" applyBorder="1" applyAlignment="1">
      <alignment horizontal="center" vertical="center" wrapText="1"/>
    </xf>
    <xf numFmtId="0" fontId="60" fillId="0" borderId="0" xfId="0" applyFont="1">
      <alignment vertical="center"/>
    </xf>
    <xf numFmtId="0" fontId="62" fillId="0" borderId="4" xfId="0" applyFont="1" applyBorder="1" applyAlignment="1">
      <alignment horizontal="center" vertical="center" wrapText="1"/>
    </xf>
    <xf numFmtId="0" fontId="59" fillId="0" borderId="11" xfId="0" applyFont="1" applyBorder="1" applyAlignment="1">
      <alignment horizontal="center" vertical="center"/>
    </xf>
    <xf numFmtId="0" fontId="107" fillId="0" borderId="0" xfId="0" applyFont="1" applyAlignment="1">
      <alignment horizontal="left" vertical="top" wrapText="1"/>
    </xf>
    <xf numFmtId="0" fontId="107" fillId="0" borderId="0" xfId="0" applyFont="1" applyAlignment="1">
      <alignment horizontal="left" vertical="center" wrapText="1"/>
    </xf>
    <xf numFmtId="0" fontId="65" fillId="0" borderId="0" xfId="0" applyFont="1" applyAlignment="1">
      <alignment horizontal="left" vertical="center"/>
    </xf>
    <xf numFmtId="0" fontId="25" fillId="0" borderId="0" xfId="0" applyFont="1" applyAlignment="1">
      <alignment horizontal="left" vertical="center"/>
    </xf>
    <xf numFmtId="0" fontId="59" fillId="0" borderId="113" xfId="0" applyFont="1" applyBorder="1" applyAlignment="1">
      <alignment horizontal="center" vertical="center" shrinkToFit="1"/>
    </xf>
    <xf numFmtId="0" fontId="58" fillId="0" borderId="23" xfId="0" applyFont="1" applyBorder="1" applyAlignment="1">
      <alignment horizontal="center" vertical="center" shrinkToFit="1"/>
    </xf>
    <xf numFmtId="0" fontId="25" fillId="0" borderId="52" xfId="0" applyFont="1" applyBorder="1" applyAlignment="1">
      <alignment vertical="center" shrinkToFit="1"/>
    </xf>
    <xf numFmtId="0" fontId="58" fillId="0" borderId="54" xfId="0" applyFont="1" applyBorder="1" applyAlignment="1">
      <alignment horizontal="center" vertical="center" shrinkToFit="1"/>
    </xf>
    <xf numFmtId="0" fontId="25" fillId="0" borderId="52" xfId="0" applyFont="1" applyBorder="1">
      <alignment vertical="center"/>
    </xf>
    <xf numFmtId="0" fontId="58" fillId="0" borderId="56" xfId="0" applyFont="1" applyBorder="1" applyAlignment="1">
      <alignment horizontal="center" vertical="center" shrinkToFit="1"/>
    </xf>
    <xf numFmtId="0" fontId="25" fillId="0" borderId="55" xfId="0" applyFont="1" applyBorder="1" applyAlignment="1">
      <alignment vertical="center" shrinkToFit="1"/>
    </xf>
    <xf numFmtId="0" fontId="58" fillId="0" borderId="52" xfId="0" applyFont="1" applyBorder="1" applyAlignment="1">
      <alignment horizontal="center" vertical="center" shrinkToFit="1"/>
    </xf>
    <xf numFmtId="0" fontId="60" fillId="0" borderId="19" xfId="0" applyFont="1" applyBorder="1" applyAlignment="1">
      <alignment horizontal="center" vertical="center" shrinkToFit="1"/>
    </xf>
    <xf numFmtId="0" fontId="60" fillId="0" borderId="28" xfId="0" applyFont="1" applyBorder="1" applyAlignment="1">
      <alignment horizontal="center" vertical="center" shrinkToFit="1"/>
    </xf>
    <xf numFmtId="0" fontId="25" fillId="0" borderId="16" xfId="0" applyFont="1" applyBorder="1">
      <alignment vertical="center"/>
    </xf>
    <xf numFmtId="0" fontId="25" fillId="0" borderId="9" xfId="0" applyFont="1" applyBorder="1" applyAlignment="1">
      <alignment horizontal="center" vertical="center" shrinkToFit="1"/>
    </xf>
    <xf numFmtId="0" fontId="59" fillId="0" borderId="114" xfId="0" applyFont="1" applyBorder="1" applyAlignment="1">
      <alignment horizontal="center" vertical="center" shrinkToFit="1"/>
    </xf>
    <xf numFmtId="0" fontId="75" fillId="0" borderId="16" xfId="0" applyFont="1" applyBorder="1">
      <alignment vertical="center"/>
    </xf>
    <xf numFmtId="0" fontId="59" fillId="0" borderId="10" xfId="0" applyFont="1" applyBorder="1" applyAlignment="1">
      <alignment horizontal="center" vertical="center" shrinkToFit="1"/>
    </xf>
    <xf numFmtId="0" fontId="59" fillId="0" borderId="123" xfId="0" applyFont="1" applyBorder="1" applyAlignment="1">
      <alignment horizontal="center" vertical="center"/>
    </xf>
    <xf numFmtId="0" fontId="59" fillId="0" borderId="114" xfId="0" applyFont="1" applyBorder="1" applyAlignment="1">
      <alignment horizontal="center" vertical="center"/>
    </xf>
    <xf numFmtId="0" fontId="59" fillId="0" borderId="52" xfId="0" applyFont="1" applyBorder="1" applyAlignment="1">
      <alignment horizontal="center" vertical="center"/>
    </xf>
    <xf numFmtId="186" fontId="59" fillId="0" borderId="25" xfId="0" applyNumberFormat="1" applyFont="1" applyBorder="1" applyAlignment="1">
      <alignment horizontal="center" vertical="center" wrapText="1" shrinkToFit="1"/>
    </xf>
    <xf numFmtId="186" fontId="59" fillId="0" borderId="4" xfId="0" applyNumberFormat="1" applyFont="1" applyBorder="1" applyAlignment="1">
      <alignment horizontal="center" vertical="center" shrinkToFit="1"/>
    </xf>
    <xf numFmtId="186" fontId="59" fillId="0" borderId="6" xfId="0" applyNumberFormat="1" applyFont="1" applyBorder="1" applyAlignment="1">
      <alignment horizontal="center" vertical="center" shrinkToFit="1"/>
    </xf>
    <xf numFmtId="0" fontId="59" fillId="0" borderId="25" xfId="0" applyFont="1" applyBorder="1" applyAlignment="1">
      <alignment horizontal="center" vertical="center"/>
    </xf>
    <xf numFmtId="0" fontId="58" fillId="0" borderId="25" xfId="0" applyFont="1" applyBorder="1" applyAlignment="1">
      <alignment horizontal="center" vertical="center" wrapText="1" shrinkToFit="1"/>
    </xf>
    <xf numFmtId="0" fontId="58" fillId="0" borderId="4" xfId="0" applyFont="1" applyBorder="1" applyAlignment="1">
      <alignment horizontal="center" vertical="center" shrinkToFit="1"/>
    </xf>
    <xf numFmtId="0" fontId="58" fillId="0" borderId="6" xfId="0" applyFont="1" applyBorder="1" applyAlignment="1">
      <alignment horizontal="center" vertical="center" shrinkToFit="1"/>
    </xf>
    <xf numFmtId="0" fontId="58" fillId="0" borderId="26" xfId="0" applyFont="1" applyBorder="1" applyAlignment="1">
      <alignment horizontal="center" vertical="center" wrapText="1" shrinkToFit="1"/>
    </xf>
    <xf numFmtId="0" fontId="58" fillId="0" borderId="159" xfId="0" applyFont="1" applyBorder="1" applyAlignment="1">
      <alignment horizontal="center" vertical="center" wrapText="1" shrinkToFit="1"/>
    </xf>
    <xf numFmtId="0" fontId="58" fillId="0" borderId="52" xfId="0" applyFont="1" applyBorder="1" applyAlignment="1">
      <alignment horizontal="center" vertical="center" wrapText="1" shrinkToFit="1"/>
    </xf>
    <xf numFmtId="0" fontId="58" fillId="0" borderId="4" xfId="0" applyFont="1" applyBorder="1" applyAlignment="1">
      <alignment horizontal="center" vertical="center" wrapText="1" shrinkToFit="1"/>
    </xf>
    <xf numFmtId="0" fontId="58" fillId="0" borderId="6" xfId="0" applyFont="1" applyBorder="1" applyAlignment="1">
      <alignment horizontal="center" vertical="center" wrapText="1" shrinkToFit="1"/>
    </xf>
    <xf numFmtId="182" fontId="74" fillId="0" borderId="0" xfId="0" applyNumberFormat="1" applyFont="1" applyAlignment="1">
      <alignment horizontal="center" vertical="center"/>
    </xf>
    <xf numFmtId="182" fontId="59" fillId="0" borderId="33" xfId="0" applyNumberFormat="1" applyFont="1" applyBorder="1" applyAlignment="1">
      <alignment horizontal="center" vertical="center" shrinkToFit="1"/>
    </xf>
    <xf numFmtId="182" fontId="59" fillId="0" borderId="25" xfId="0" applyNumberFormat="1" applyFont="1" applyBorder="1" applyAlignment="1">
      <alignment horizontal="center" vertical="center" shrinkToFit="1"/>
    </xf>
    <xf numFmtId="182" fontId="59" fillId="0" borderId="51" xfId="0" applyNumberFormat="1" applyFont="1" applyBorder="1" applyAlignment="1">
      <alignment horizontal="center" vertical="center" shrinkToFit="1"/>
    </xf>
    <xf numFmtId="182" fontId="59" fillId="0" borderId="4" xfId="0" applyNumberFormat="1" applyFont="1" applyBorder="1" applyAlignment="1">
      <alignment horizontal="center" vertical="center" shrinkToFit="1"/>
    </xf>
    <xf numFmtId="0" fontId="59" fillId="0" borderId="12" xfId="0" applyFont="1" applyBorder="1" applyAlignment="1">
      <alignment horizontal="center" shrinkToFit="1"/>
    </xf>
    <xf numFmtId="0" fontId="25" fillId="0" borderId="17" xfId="0" applyFont="1" applyBorder="1">
      <alignment vertical="center"/>
    </xf>
    <xf numFmtId="0" fontId="59" fillId="0" borderId="158" xfId="0" applyFont="1" applyBorder="1" applyAlignment="1">
      <alignment horizontal="center" vertical="center" shrinkToFit="1"/>
    </xf>
    <xf numFmtId="0" fontId="59" fillId="0" borderId="158" xfId="0" applyFont="1" applyBorder="1" applyAlignment="1">
      <alignment horizontal="center" vertical="top" shrinkToFit="1"/>
    </xf>
    <xf numFmtId="0" fontId="25" fillId="0" borderId="53" xfId="0" applyFont="1" applyBorder="1">
      <alignment vertical="center"/>
    </xf>
    <xf numFmtId="0" fontId="58" fillId="0" borderId="158" xfId="0" applyFont="1" applyBorder="1" applyAlignment="1">
      <alignment horizontal="center" vertical="top" shrinkToFit="1"/>
    </xf>
    <xf numFmtId="0" fontId="58" fillId="0" borderId="51" xfId="0" applyFont="1" applyBorder="1" applyAlignment="1">
      <alignment horizontal="center" vertical="top" shrinkToFit="1"/>
    </xf>
    <xf numFmtId="182" fontId="59" fillId="0" borderId="60" xfId="0" applyNumberFormat="1" applyFont="1" applyBorder="1" applyAlignment="1">
      <alignment horizontal="center" vertical="center" shrinkToFit="1"/>
    </xf>
    <xf numFmtId="182" fontId="59" fillId="0" borderId="47" xfId="0" applyNumberFormat="1" applyFont="1" applyBorder="1" applyAlignment="1">
      <alignment horizontal="center" vertical="center" shrinkToFit="1"/>
    </xf>
    <xf numFmtId="0" fontId="59" fillId="0" borderId="15" xfId="0" applyFont="1" applyBorder="1" applyAlignment="1">
      <alignment horizontal="center" vertical="center" shrinkToFit="1"/>
    </xf>
    <xf numFmtId="0" fontId="59" fillId="0" borderId="12" xfId="0" applyFont="1" applyBorder="1" applyAlignment="1">
      <alignment horizontal="center" vertical="center" wrapText="1" shrinkToFit="1"/>
    </xf>
    <xf numFmtId="0" fontId="59" fillId="0" borderId="33" xfId="0" applyFont="1" applyBorder="1" applyAlignment="1">
      <alignment horizontal="center" vertical="center" wrapText="1" shrinkToFit="1"/>
    </xf>
    <xf numFmtId="0" fontId="59" fillId="0" borderId="158" xfId="0" applyFont="1" applyBorder="1" applyAlignment="1">
      <alignment horizontal="center" vertical="center" wrapText="1" shrinkToFit="1"/>
    </xf>
    <xf numFmtId="0" fontId="59" fillId="0" borderId="51" xfId="0" applyFont="1" applyBorder="1" applyAlignment="1">
      <alignment horizontal="center" vertical="center" wrapText="1" shrinkToFit="1"/>
    </xf>
    <xf numFmtId="0" fontId="58" fillId="0" borderId="12" xfId="0" applyFont="1" applyBorder="1" applyAlignment="1">
      <alignment horizontal="center" vertical="center" wrapText="1" shrinkToFit="1"/>
    </xf>
    <xf numFmtId="0" fontId="58" fillId="0" borderId="33" xfId="0" applyFont="1" applyBorder="1" applyAlignment="1">
      <alignment horizontal="center" vertical="center" wrapText="1" shrinkToFit="1"/>
    </xf>
    <xf numFmtId="0" fontId="58" fillId="0" borderId="158" xfId="0" applyFont="1" applyBorder="1" applyAlignment="1">
      <alignment horizontal="center" vertical="center" wrapText="1" shrinkToFit="1"/>
    </xf>
    <xf numFmtId="0" fontId="58" fillId="0" borderId="51" xfId="0" applyFont="1" applyBorder="1" applyAlignment="1">
      <alignment horizontal="center" vertical="center" wrapText="1" shrinkToFit="1"/>
    </xf>
    <xf numFmtId="0" fontId="59" fillId="0" borderId="60" xfId="0" applyFont="1" applyBorder="1" applyAlignment="1">
      <alignment horizontal="center" vertical="center"/>
    </xf>
    <xf numFmtId="0" fontId="59" fillId="0" borderId="124" xfId="0" applyFont="1" applyBorder="1" applyAlignment="1">
      <alignment horizontal="center" vertical="center"/>
    </xf>
    <xf numFmtId="0" fontId="59" fillId="0" borderId="163" xfId="0" applyFont="1" applyBorder="1" applyAlignment="1">
      <alignment horizontal="center" vertical="center"/>
    </xf>
    <xf numFmtId="0" fontId="59" fillId="0" borderId="150" xfId="0" applyFont="1" applyBorder="1" applyAlignment="1">
      <alignment horizontal="center" vertical="center"/>
    </xf>
    <xf numFmtId="0" fontId="59" fillId="0" borderId="26" xfId="0" applyFont="1" applyBorder="1" applyAlignment="1">
      <alignment horizontal="center" vertical="center"/>
    </xf>
    <xf numFmtId="0" fontId="59" fillId="0" borderId="58" xfId="0" applyFont="1" applyBorder="1" applyAlignment="1">
      <alignment horizontal="center" vertical="center"/>
    </xf>
    <xf numFmtId="0" fontId="58" fillId="0" borderId="12" xfId="0" applyFont="1" applyBorder="1" applyAlignment="1">
      <alignment horizontal="center" shrinkToFit="1"/>
    </xf>
    <xf numFmtId="0" fontId="58" fillId="0" borderId="33" xfId="0" applyFont="1" applyBorder="1" applyAlignment="1">
      <alignment horizontal="center" shrinkToFit="1"/>
    </xf>
    <xf numFmtId="0" fontId="59" fillId="0" borderId="26" xfId="0" applyFont="1" applyBorder="1" applyAlignment="1">
      <alignment horizontal="center" vertical="center" shrinkToFit="1"/>
    </xf>
    <xf numFmtId="0" fontId="59" fillId="0" borderId="17" xfId="0" applyFont="1" applyBorder="1" applyAlignment="1">
      <alignment horizontal="center" vertical="center" shrinkToFit="1"/>
    </xf>
    <xf numFmtId="0" fontId="59" fillId="0" borderId="53" xfId="0" applyFont="1" applyBorder="1" applyAlignment="1">
      <alignment horizontal="center" vertical="center" shrinkToFit="1"/>
    </xf>
    <xf numFmtId="0" fontId="59" fillId="0" borderId="25" xfId="0" applyFont="1" applyBorder="1" applyAlignment="1">
      <alignment horizontal="center" vertical="center" wrapText="1" shrinkToFit="1"/>
    </xf>
    <xf numFmtId="0" fontId="59" fillId="0" borderId="125" xfId="0" applyFont="1" applyBorder="1" applyAlignment="1">
      <alignment horizontal="center" vertical="center"/>
    </xf>
    <xf numFmtId="0" fontId="59" fillId="0" borderId="22" xfId="0" applyFont="1" applyBorder="1" applyAlignment="1">
      <alignment horizontal="center" vertical="center"/>
    </xf>
    <xf numFmtId="0" fontId="59" fillId="0" borderId="53" xfId="0" applyFont="1" applyBorder="1" applyAlignment="1">
      <alignment horizontal="center" vertical="center"/>
    </xf>
    <xf numFmtId="0" fontId="59" fillId="0" borderId="29" xfId="0" applyFont="1" applyBorder="1" applyAlignment="1">
      <alignment horizontal="center" vertical="center"/>
    </xf>
    <xf numFmtId="0" fontId="59" fillId="0" borderId="28" xfId="0" applyFont="1" applyBorder="1" applyAlignment="1">
      <alignment horizontal="center" vertical="center"/>
    </xf>
    <xf numFmtId="0" fontId="59" fillId="0" borderId="195" xfId="0" applyFont="1" applyBorder="1" applyAlignment="1">
      <alignment horizontal="center" vertical="center"/>
    </xf>
    <xf numFmtId="0" fontId="59" fillId="0" borderId="0" xfId="0" applyFont="1" applyAlignment="1">
      <alignment horizontal="center" vertical="center"/>
    </xf>
    <xf numFmtId="0" fontId="59" fillId="0" borderId="15" xfId="0" applyFont="1" applyBorder="1" applyAlignment="1">
      <alignment horizontal="center" vertical="center"/>
    </xf>
    <xf numFmtId="0" fontId="59" fillId="0" borderId="118" xfId="0" applyFont="1" applyBorder="1" applyAlignment="1">
      <alignment horizontal="center" vertical="center"/>
    </xf>
    <xf numFmtId="0" fontId="25" fillId="0" borderId="0" xfId="0" applyFont="1" applyAlignment="1">
      <alignment horizontal="center" vertical="center"/>
    </xf>
    <xf numFmtId="0" fontId="59" fillId="0" borderId="120" xfId="0" applyFont="1" applyBorder="1" applyAlignment="1">
      <alignment horizontal="center" vertical="center"/>
    </xf>
    <xf numFmtId="0" fontId="59" fillId="0" borderId="127" xfId="0" applyFont="1" applyBorder="1" applyAlignment="1">
      <alignment horizontal="center" vertical="center"/>
    </xf>
    <xf numFmtId="0" fontId="59" fillId="0" borderId="116" xfId="0" applyFont="1" applyBorder="1" applyAlignment="1">
      <alignment horizontal="center" vertical="center"/>
    </xf>
    <xf numFmtId="0" fontId="59" fillId="0" borderId="10" xfId="0" applyFont="1" applyBorder="1" applyAlignment="1">
      <alignment horizontal="center" vertical="center" wrapText="1"/>
    </xf>
    <xf numFmtId="0" fontId="59" fillId="0" borderId="10" xfId="0" applyFont="1" applyBorder="1" applyAlignment="1">
      <alignment horizontal="center" vertical="center"/>
    </xf>
    <xf numFmtId="0" fontId="59" fillId="0" borderId="5" xfId="0" applyFont="1" applyBorder="1" applyAlignment="1">
      <alignment horizontal="center" vertical="center" wrapText="1"/>
    </xf>
    <xf numFmtId="0" fontId="59" fillId="0" borderId="126" xfId="0" applyFont="1" applyBorder="1" applyAlignment="1">
      <alignment horizontal="center" vertical="center" wrapText="1"/>
    </xf>
    <xf numFmtId="58" fontId="4" fillId="0" borderId="31" xfId="0" applyNumberFormat="1" applyFont="1" applyBorder="1" applyAlignment="1">
      <alignment horizontal="distributed" vertical="center" justifyLastLine="1"/>
    </xf>
    <xf numFmtId="0" fontId="0" fillId="0" borderId="37" xfId="0" applyBorder="1" applyAlignment="1">
      <alignment horizontal="distributed" vertical="center" justifyLastLine="1"/>
    </xf>
    <xf numFmtId="0" fontId="6" fillId="0" borderId="128" xfId="0" applyFont="1" applyBorder="1" applyAlignment="1">
      <alignment horizontal="left" vertical="center"/>
    </xf>
    <xf numFmtId="0" fontId="6" fillId="0" borderId="129" xfId="0" applyFont="1" applyBorder="1" applyAlignment="1">
      <alignment horizontal="left" vertical="center"/>
    </xf>
    <xf numFmtId="0" fontId="6" fillId="0" borderId="130" xfId="0" applyFont="1" applyBorder="1" applyAlignment="1">
      <alignment horizontal="left" vertical="center"/>
    </xf>
    <xf numFmtId="0" fontId="4" fillId="0" borderId="32" xfId="0" applyFont="1" applyBorder="1" applyAlignment="1">
      <alignment horizontal="distributed" vertical="center" justifyLastLine="1"/>
    </xf>
    <xf numFmtId="0" fontId="4" fillId="0" borderId="37" xfId="0" applyFont="1" applyBorder="1" applyAlignment="1">
      <alignment horizontal="distributed" vertical="center" justifyLastLine="1"/>
    </xf>
    <xf numFmtId="58" fontId="4" fillId="0" borderId="30" xfId="0" applyNumberFormat="1" applyFont="1" applyBorder="1" applyAlignment="1">
      <alignment horizontal="distributed" vertical="center" justifyLastLine="1"/>
    </xf>
    <xf numFmtId="0" fontId="4" fillId="0" borderId="30" xfId="0" applyFont="1" applyBorder="1" applyAlignment="1">
      <alignment horizontal="distributed" vertical="center" justifyLastLine="1"/>
    </xf>
    <xf numFmtId="58" fontId="4" fillId="0" borderId="32" xfId="0" applyNumberFormat="1" applyFont="1" applyBorder="1" applyAlignment="1">
      <alignment horizontal="distributed" vertical="center" justifyLastLine="1"/>
    </xf>
    <xf numFmtId="58" fontId="4" fillId="0" borderId="37" xfId="0" applyNumberFormat="1" applyFont="1" applyBorder="1" applyAlignment="1">
      <alignment horizontal="distributed" vertical="center" justifyLastLine="1"/>
    </xf>
    <xf numFmtId="0" fontId="3" fillId="0" borderId="30" xfId="0" applyFont="1" applyBorder="1" applyAlignment="1">
      <alignment horizontal="center" vertical="center"/>
    </xf>
    <xf numFmtId="0" fontId="0" fillId="0" borderId="30" xfId="0" applyBorder="1" applyAlignment="1">
      <alignment horizontal="left" vertical="center" wrapText="1"/>
    </xf>
    <xf numFmtId="0" fontId="11" fillId="0" borderId="0" xfId="0" applyFont="1" applyAlignment="1">
      <alignment horizontal="center" vertical="center"/>
    </xf>
  </cellXfs>
  <cellStyles count="299">
    <cellStyle name="20% - アクセント 1 2" xfId="1" xr:uid="{00000000-0005-0000-0000-000000000000}"/>
    <cellStyle name="20% - アクセント 1 2 2" xfId="152" xr:uid="{C994B66F-2B0A-499A-9BDA-665783CC0B74}"/>
    <cellStyle name="20% - アクセント 1 3" xfId="2" xr:uid="{00000000-0005-0000-0000-000001000000}"/>
    <cellStyle name="20% - アクセント 1 3 2" xfId="3" xr:uid="{00000000-0005-0000-0000-000002000000}"/>
    <cellStyle name="20% - アクセント 1 3 2 2" xfId="154" xr:uid="{922EAA46-C23C-44CB-BB27-CF574F366E6D}"/>
    <cellStyle name="20% - アクセント 1 3 3" xfId="153" xr:uid="{E7482780-C5B0-4689-AFCA-56688FAD78BB}"/>
    <cellStyle name="20% - アクセント 2 2" xfId="4" xr:uid="{00000000-0005-0000-0000-000003000000}"/>
    <cellStyle name="20% - アクセント 2 2 2" xfId="155" xr:uid="{59D9AEAE-1B0E-4324-B59F-91FCB1DDC7E9}"/>
    <cellStyle name="20% - アクセント 2 3" xfId="5" xr:uid="{00000000-0005-0000-0000-000004000000}"/>
    <cellStyle name="20% - アクセント 2 3 2" xfId="6" xr:uid="{00000000-0005-0000-0000-000005000000}"/>
    <cellStyle name="20% - アクセント 2 3 2 2" xfId="157" xr:uid="{E44E3686-136C-4F39-BDFA-536EF4D34636}"/>
    <cellStyle name="20% - アクセント 2 3 3" xfId="156" xr:uid="{B53B6253-03A8-472C-8DA6-23CD230DA349}"/>
    <cellStyle name="20% - アクセント 3 2" xfId="7" xr:uid="{00000000-0005-0000-0000-000006000000}"/>
    <cellStyle name="20% - アクセント 3 2 2" xfId="158" xr:uid="{EDC0C626-B544-46E0-8EFC-23418D51E4B7}"/>
    <cellStyle name="20% - アクセント 3 3" xfId="8" xr:uid="{00000000-0005-0000-0000-000007000000}"/>
    <cellStyle name="20% - アクセント 3 3 2" xfId="9" xr:uid="{00000000-0005-0000-0000-000008000000}"/>
    <cellStyle name="20% - アクセント 3 3 2 2" xfId="160" xr:uid="{5FA34AD2-BB33-457F-BF34-2C6A5433DD21}"/>
    <cellStyle name="20% - アクセント 3 3 3" xfId="159" xr:uid="{791C20A0-A017-4B9C-A919-7C1DAF267276}"/>
    <cellStyle name="20% - アクセント 4 2" xfId="10" xr:uid="{00000000-0005-0000-0000-000009000000}"/>
    <cellStyle name="20% - アクセント 4 2 2" xfId="161" xr:uid="{802E9D87-8EC8-4B13-8891-5740746AFFCB}"/>
    <cellStyle name="20% - アクセント 4 3" xfId="11" xr:uid="{00000000-0005-0000-0000-00000A000000}"/>
    <cellStyle name="20% - アクセント 4 3 2" xfId="12" xr:uid="{00000000-0005-0000-0000-00000B000000}"/>
    <cellStyle name="20% - アクセント 4 3 2 2" xfId="163" xr:uid="{C16CE7E7-8034-40D6-B8B0-A478D8E40B2E}"/>
    <cellStyle name="20% - アクセント 4 3 3" xfId="162" xr:uid="{F797B4EF-FE6B-4594-9919-3373B4FDCBFA}"/>
    <cellStyle name="20% - アクセント 5 2" xfId="13" xr:uid="{00000000-0005-0000-0000-00000C000000}"/>
    <cellStyle name="20% - アクセント 5 2 2" xfId="164" xr:uid="{2A3C240A-3D6E-4BA2-A957-B6BD3C947B2A}"/>
    <cellStyle name="20% - アクセント 5 3" xfId="14" xr:uid="{00000000-0005-0000-0000-00000D000000}"/>
    <cellStyle name="20% - アクセント 5 3 2" xfId="15" xr:uid="{00000000-0005-0000-0000-00000E000000}"/>
    <cellStyle name="20% - アクセント 5 3 2 2" xfId="166" xr:uid="{3EAE46B1-9FE6-4D63-8D7A-BEA8FAE661AF}"/>
    <cellStyle name="20% - アクセント 5 3 3" xfId="165" xr:uid="{D8B56A96-3FFC-485B-BAC2-D8C556F63F92}"/>
    <cellStyle name="20% - アクセント 5 4" xfId="16" xr:uid="{00000000-0005-0000-0000-00000F000000}"/>
    <cellStyle name="20% - アクセント 5 4 2" xfId="17" xr:uid="{00000000-0005-0000-0000-000010000000}"/>
    <cellStyle name="20% - アクセント 5 4 2 2" xfId="168" xr:uid="{3C26095D-5CC7-4F92-8529-6818CC7DE45A}"/>
    <cellStyle name="20% - アクセント 5 4 3" xfId="167" xr:uid="{31A262BB-F46C-49EA-B67C-E428AA171FCD}"/>
    <cellStyle name="20% - アクセント 6 2" xfId="18" xr:uid="{00000000-0005-0000-0000-000011000000}"/>
    <cellStyle name="20% - アクセント 6 2 2" xfId="169" xr:uid="{61834217-71DB-4A62-B5E8-2070782EFC89}"/>
    <cellStyle name="20% - アクセント 6 3" xfId="19" xr:uid="{00000000-0005-0000-0000-000012000000}"/>
    <cellStyle name="20% - アクセント 6 3 2" xfId="20" xr:uid="{00000000-0005-0000-0000-000013000000}"/>
    <cellStyle name="20% - アクセント 6 3 2 2" xfId="171" xr:uid="{B61B5425-EF8C-4359-AABE-44988EDCE1F4}"/>
    <cellStyle name="20% - アクセント 6 3 3" xfId="170" xr:uid="{9F140097-29CA-4791-A2F4-9595AB2A12C2}"/>
    <cellStyle name="20% - アクセント 6 4" xfId="21" xr:uid="{00000000-0005-0000-0000-000014000000}"/>
    <cellStyle name="20% - アクセント 6 4 2" xfId="22" xr:uid="{00000000-0005-0000-0000-000015000000}"/>
    <cellStyle name="20% - アクセント 6 4 2 2" xfId="173" xr:uid="{E5EE5975-E3A7-4F72-9380-48AC2D753D45}"/>
    <cellStyle name="20% - アクセント 6 4 3" xfId="172" xr:uid="{5939CC37-74FD-4EC4-8974-CA915E354DD7}"/>
    <cellStyle name="40% - アクセント 1 2" xfId="23" xr:uid="{00000000-0005-0000-0000-000016000000}"/>
    <cellStyle name="40% - アクセント 1 2 2" xfId="174" xr:uid="{72788734-E087-44F0-9540-B3E27EA08966}"/>
    <cellStyle name="40% - アクセント 1 3" xfId="24" xr:uid="{00000000-0005-0000-0000-000017000000}"/>
    <cellStyle name="40% - アクセント 1 3 2" xfId="25" xr:uid="{00000000-0005-0000-0000-000018000000}"/>
    <cellStyle name="40% - アクセント 1 3 2 2" xfId="176" xr:uid="{35DDEFCF-A206-414C-BF32-73EC20AAAFD5}"/>
    <cellStyle name="40% - アクセント 1 3 3" xfId="175" xr:uid="{4C2C6974-8FC4-4AC6-A8BE-B7621320485E}"/>
    <cellStyle name="40% - アクセント 2 2" xfId="26" xr:uid="{00000000-0005-0000-0000-000019000000}"/>
    <cellStyle name="40% - アクセント 2 2 2" xfId="27" xr:uid="{00000000-0005-0000-0000-00001A000000}"/>
    <cellStyle name="40% - アクセント 2 2 2 2" xfId="28" xr:uid="{00000000-0005-0000-0000-00001B000000}"/>
    <cellStyle name="40% - アクセント 2 2 2 2 2" xfId="179" xr:uid="{A30EDF27-1129-4098-9A34-B2A87A977BC9}"/>
    <cellStyle name="40% - アクセント 2 2 2 3" xfId="178" xr:uid="{3895DC58-B52E-4DF1-9E10-0F599BF3067A}"/>
    <cellStyle name="40% - アクセント 2 2 3" xfId="177" xr:uid="{D33240B1-4D7E-4887-BF4F-332D691621EE}"/>
    <cellStyle name="40% - アクセント 2 3" xfId="29" xr:uid="{00000000-0005-0000-0000-00001C000000}"/>
    <cellStyle name="40% - アクセント 2 3 2" xfId="30" xr:uid="{00000000-0005-0000-0000-00001D000000}"/>
    <cellStyle name="40% - アクセント 2 3 2 2" xfId="181" xr:uid="{61165514-F169-4942-8448-57BDAF5E7CA8}"/>
    <cellStyle name="40% - アクセント 2 3 3" xfId="180" xr:uid="{F33B0A7C-05C6-4411-9115-A9A878946140}"/>
    <cellStyle name="40% - アクセント 2 4" xfId="31" xr:uid="{00000000-0005-0000-0000-00001E000000}"/>
    <cellStyle name="40% - アクセント 2 4 2" xfId="32" xr:uid="{00000000-0005-0000-0000-00001F000000}"/>
    <cellStyle name="40% - アクセント 2 4 2 2" xfId="183" xr:uid="{5CD03F97-C444-4E4B-8106-B11D623C1DDD}"/>
    <cellStyle name="40% - アクセント 2 4 3" xfId="182" xr:uid="{67B45F99-D184-4EA8-9B04-C56921E021FB}"/>
    <cellStyle name="40% - アクセント 3 2" xfId="33" xr:uid="{00000000-0005-0000-0000-000020000000}"/>
    <cellStyle name="40% - アクセント 3 2 2" xfId="184" xr:uid="{38DFC216-3696-4D22-AB0A-FA774CE4D486}"/>
    <cellStyle name="40% - アクセント 3 3" xfId="34" xr:uid="{00000000-0005-0000-0000-000021000000}"/>
    <cellStyle name="40% - アクセント 3 3 2" xfId="35" xr:uid="{00000000-0005-0000-0000-000022000000}"/>
    <cellStyle name="40% - アクセント 3 3 2 2" xfId="186" xr:uid="{06A47B7B-E6CF-40FD-BAD1-A443205B8EF2}"/>
    <cellStyle name="40% - アクセント 3 3 3" xfId="185" xr:uid="{8A6096EE-7EC6-4A7C-B240-2D6C476217E2}"/>
    <cellStyle name="40% - アクセント 4 2" xfId="36" xr:uid="{00000000-0005-0000-0000-000023000000}"/>
    <cellStyle name="40% - アクセント 4 2 2" xfId="187" xr:uid="{96E94707-E017-428C-B7F5-F43F16CD2E7E}"/>
    <cellStyle name="40% - アクセント 4 3" xfId="37" xr:uid="{00000000-0005-0000-0000-000024000000}"/>
    <cellStyle name="40% - アクセント 4 3 2" xfId="38" xr:uid="{00000000-0005-0000-0000-000025000000}"/>
    <cellStyle name="40% - アクセント 4 3 2 2" xfId="189" xr:uid="{DF6E139C-430A-4E10-ADA8-C657EEC92054}"/>
    <cellStyle name="40% - アクセント 4 3 3" xfId="188" xr:uid="{50559258-25A8-4F3F-BAA0-C17390CA4DF4}"/>
    <cellStyle name="40% - アクセント 5 2" xfId="39" xr:uid="{00000000-0005-0000-0000-000026000000}"/>
    <cellStyle name="40% - アクセント 5 2 2" xfId="40" xr:uid="{00000000-0005-0000-0000-000027000000}"/>
    <cellStyle name="40% - アクセント 5 2 2 2" xfId="41" xr:uid="{00000000-0005-0000-0000-000028000000}"/>
    <cellStyle name="40% - アクセント 5 2 2 2 2" xfId="192" xr:uid="{4E04AE1B-86F3-4BFB-BE49-F7822B62A740}"/>
    <cellStyle name="40% - アクセント 5 2 2 3" xfId="191" xr:uid="{10D326C8-8911-4F16-AC04-58A7BD0ED5CB}"/>
    <cellStyle name="40% - アクセント 5 2 3" xfId="190" xr:uid="{B70FDA0B-3569-4BDC-8AFE-BEC72CF92887}"/>
    <cellStyle name="40% - アクセント 5 3" xfId="42" xr:uid="{00000000-0005-0000-0000-000029000000}"/>
    <cellStyle name="40% - アクセント 5 3 2" xfId="43" xr:uid="{00000000-0005-0000-0000-00002A000000}"/>
    <cellStyle name="40% - アクセント 5 3 2 2" xfId="194" xr:uid="{B331BE67-16A1-4C86-A163-188A56BA30D9}"/>
    <cellStyle name="40% - アクセント 5 3 3" xfId="193" xr:uid="{58D6CAA7-4335-42CA-9A81-22E372EAD370}"/>
    <cellStyle name="40% - アクセント 5 4" xfId="44" xr:uid="{00000000-0005-0000-0000-00002B000000}"/>
    <cellStyle name="40% - アクセント 5 4 2" xfId="45" xr:uid="{00000000-0005-0000-0000-00002C000000}"/>
    <cellStyle name="40% - アクセント 5 4 2 2" xfId="196" xr:uid="{AB0E5469-609E-4EB7-9D9E-E990449C3AA4}"/>
    <cellStyle name="40% - アクセント 5 4 3" xfId="195" xr:uid="{6703A021-E515-40F3-9B38-1DB23DF01D48}"/>
    <cellStyle name="40% - アクセント 6 2" xfId="46" xr:uid="{00000000-0005-0000-0000-00002D000000}"/>
    <cellStyle name="40% - アクセント 6 2 2" xfId="197" xr:uid="{96BE4F69-E8DE-46B4-99D3-1B4129B675FE}"/>
    <cellStyle name="40% - アクセント 6 3" xfId="47" xr:uid="{00000000-0005-0000-0000-00002E000000}"/>
    <cellStyle name="40% - アクセント 6 3 2" xfId="48" xr:uid="{00000000-0005-0000-0000-00002F000000}"/>
    <cellStyle name="40% - アクセント 6 3 2 2" xfId="199" xr:uid="{1522E3B5-6DE6-4A7D-B614-EF6C896AC682}"/>
    <cellStyle name="40% - アクセント 6 3 3" xfId="198" xr:uid="{F4ACAA2A-668E-40CB-9252-63515E9F8783}"/>
    <cellStyle name="60% - アクセント 1 2" xfId="49" xr:uid="{00000000-0005-0000-0000-000030000000}"/>
    <cellStyle name="60% - アクセント 1 2 2" xfId="200" xr:uid="{B5F1DCDD-A094-41AB-AD05-B5FD4FDE8DA8}"/>
    <cellStyle name="60% - アクセント 1 3" xfId="50" xr:uid="{00000000-0005-0000-0000-000031000000}"/>
    <cellStyle name="60% - アクセント 1 3 2" xfId="51" xr:uid="{00000000-0005-0000-0000-000032000000}"/>
    <cellStyle name="60% - アクセント 1 3 2 2" xfId="202" xr:uid="{F3743C2D-CA7A-4B0A-9E2D-3C7565B8B106}"/>
    <cellStyle name="60% - アクセント 1 3 3" xfId="201" xr:uid="{835E48AD-D03A-41F8-9EBA-1BDC354799A2}"/>
    <cellStyle name="60% - アクセント 2 2" xfId="52" xr:uid="{00000000-0005-0000-0000-000033000000}"/>
    <cellStyle name="60% - アクセント 2 2 2" xfId="203" xr:uid="{A9131814-4F20-4582-AAFB-A970BB0D689A}"/>
    <cellStyle name="60% - アクセント 2 3" xfId="53" xr:uid="{00000000-0005-0000-0000-000034000000}"/>
    <cellStyle name="60% - アクセント 2 3 2" xfId="54" xr:uid="{00000000-0005-0000-0000-000035000000}"/>
    <cellStyle name="60% - アクセント 2 3 2 2" xfId="205" xr:uid="{279DA1B0-11C8-4D00-BB5C-EDAA156832B9}"/>
    <cellStyle name="60% - アクセント 2 3 3" xfId="204" xr:uid="{8FFF3D35-7D27-480E-94B6-89C0A2A81294}"/>
    <cellStyle name="60% - アクセント 3 2" xfId="55" xr:uid="{00000000-0005-0000-0000-000036000000}"/>
    <cellStyle name="60% - アクセント 3 2 2" xfId="206" xr:uid="{3A832BD4-01CE-4690-B45D-ECBA46163425}"/>
    <cellStyle name="60% - アクセント 3 3" xfId="56" xr:uid="{00000000-0005-0000-0000-000037000000}"/>
    <cellStyle name="60% - アクセント 3 3 2" xfId="57" xr:uid="{00000000-0005-0000-0000-000038000000}"/>
    <cellStyle name="60% - アクセント 3 3 2 2" xfId="208" xr:uid="{D8B5D7BE-ED5E-4A11-BEC8-1807F7B0BA01}"/>
    <cellStyle name="60% - アクセント 3 3 3" xfId="207" xr:uid="{A1CE616A-C0EE-45BA-B862-CCCC80050B01}"/>
    <cellStyle name="60% - アクセント 4 2" xfId="58" xr:uid="{00000000-0005-0000-0000-000039000000}"/>
    <cellStyle name="60% - アクセント 4 2 2" xfId="209" xr:uid="{9FE3DB5D-52A5-48F8-B124-5B5B1562302D}"/>
    <cellStyle name="60% - アクセント 4 3" xfId="59" xr:uid="{00000000-0005-0000-0000-00003A000000}"/>
    <cellStyle name="60% - アクセント 4 3 2" xfId="60" xr:uid="{00000000-0005-0000-0000-00003B000000}"/>
    <cellStyle name="60% - アクセント 4 3 2 2" xfId="211" xr:uid="{952A6188-EBFB-4A94-92A0-690C8DDCE3ED}"/>
    <cellStyle name="60% - アクセント 4 3 3" xfId="210" xr:uid="{0DA4441B-F9C7-4340-A7D0-99B1DB76C97C}"/>
    <cellStyle name="60% - アクセント 5 2" xfId="61" xr:uid="{00000000-0005-0000-0000-00003C000000}"/>
    <cellStyle name="60% - アクセント 5 2 2" xfId="212" xr:uid="{4A278242-C4EE-448E-B5D0-FA3694EEFA37}"/>
    <cellStyle name="60% - アクセント 5 3" xfId="62" xr:uid="{00000000-0005-0000-0000-00003D000000}"/>
    <cellStyle name="60% - アクセント 5 3 2" xfId="63" xr:uid="{00000000-0005-0000-0000-00003E000000}"/>
    <cellStyle name="60% - アクセント 5 3 2 2" xfId="214" xr:uid="{57907B33-CF3D-4C5A-934C-45849DEF9527}"/>
    <cellStyle name="60% - アクセント 5 3 3" xfId="213" xr:uid="{2623726C-3C62-4702-84AA-B4750DB30A1F}"/>
    <cellStyle name="60% - アクセント 6 2" xfId="64" xr:uid="{00000000-0005-0000-0000-00003F000000}"/>
    <cellStyle name="60% - アクセント 6 2 2" xfId="215" xr:uid="{7C62E626-E32A-437B-9F33-6714B42AE333}"/>
    <cellStyle name="60% - アクセント 6 3" xfId="65" xr:uid="{00000000-0005-0000-0000-000040000000}"/>
    <cellStyle name="60% - アクセント 6 3 2" xfId="66" xr:uid="{00000000-0005-0000-0000-000041000000}"/>
    <cellStyle name="60% - アクセント 6 3 2 2" xfId="217" xr:uid="{0313A8D4-4F3B-4797-A4FD-AA3620A6E876}"/>
    <cellStyle name="60% - アクセント 6 3 3" xfId="216" xr:uid="{AE9E7D9F-106B-46BF-AB3C-3BDCF9D3CE77}"/>
    <cellStyle name="アクセント 1 2" xfId="67" xr:uid="{00000000-0005-0000-0000-000042000000}"/>
    <cellStyle name="アクセント 1 2 2" xfId="221" xr:uid="{494ABBAD-03D7-4B00-BFE8-4FF9B3F923F9}"/>
    <cellStyle name="アクセント 1 3" xfId="68" xr:uid="{00000000-0005-0000-0000-000043000000}"/>
    <cellStyle name="アクセント 1 3 2" xfId="69" xr:uid="{00000000-0005-0000-0000-000044000000}"/>
    <cellStyle name="アクセント 1 3 2 2" xfId="223" xr:uid="{F3038F65-3330-4F57-BA6D-1640DFA74B10}"/>
    <cellStyle name="アクセント 1 3 3" xfId="222" xr:uid="{B8E1370F-9174-48B8-A067-6212ED3F9032}"/>
    <cellStyle name="アクセント 2 2" xfId="70" xr:uid="{00000000-0005-0000-0000-000045000000}"/>
    <cellStyle name="アクセント 2 2 2" xfId="224" xr:uid="{5F4A18BF-C842-45EB-A010-1A2AF182EF49}"/>
    <cellStyle name="アクセント 2 3" xfId="71" xr:uid="{00000000-0005-0000-0000-000046000000}"/>
    <cellStyle name="アクセント 2 3 2" xfId="72" xr:uid="{00000000-0005-0000-0000-000047000000}"/>
    <cellStyle name="アクセント 2 3 2 2" xfId="226" xr:uid="{7C6F3B6A-6C54-4601-9214-333DF211D22A}"/>
    <cellStyle name="アクセント 2 3 3" xfId="225" xr:uid="{AE3EDE2A-22AC-4AC7-883D-6D1286E191D5}"/>
    <cellStyle name="アクセント 3 2" xfId="73" xr:uid="{00000000-0005-0000-0000-000048000000}"/>
    <cellStyle name="アクセント 3 2 2" xfId="227" xr:uid="{0D8D860C-75F2-4C46-BA6A-884E1B13F83D}"/>
    <cellStyle name="アクセント 3 3" xfId="74" xr:uid="{00000000-0005-0000-0000-000049000000}"/>
    <cellStyle name="アクセント 3 3 2" xfId="75" xr:uid="{00000000-0005-0000-0000-00004A000000}"/>
    <cellStyle name="アクセント 3 3 2 2" xfId="229" xr:uid="{D0EEE85B-D0D0-4A74-931C-A5EF7A6C2BF8}"/>
    <cellStyle name="アクセント 3 3 3" xfId="228" xr:uid="{BA4B1C8D-E2AF-4764-B0AB-0BB46FC42469}"/>
    <cellStyle name="アクセント 4 2" xfId="76" xr:uid="{00000000-0005-0000-0000-00004B000000}"/>
    <cellStyle name="アクセント 4 2 2" xfId="230" xr:uid="{A586C5F3-5343-4C1D-8124-4B57D5960358}"/>
    <cellStyle name="アクセント 4 3" xfId="77" xr:uid="{00000000-0005-0000-0000-00004C000000}"/>
    <cellStyle name="アクセント 4 3 2" xfId="78" xr:uid="{00000000-0005-0000-0000-00004D000000}"/>
    <cellStyle name="アクセント 4 3 2 2" xfId="232" xr:uid="{BB7A8454-8961-48ED-8FC4-45DB501DAF74}"/>
    <cellStyle name="アクセント 4 3 3" xfId="231" xr:uid="{699F2978-3A8F-4721-B417-6E60FD1F6110}"/>
    <cellStyle name="アクセント 5 2" xfId="79" xr:uid="{00000000-0005-0000-0000-00004E000000}"/>
    <cellStyle name="アクセント 5 2 2" xfId="233" xr:uid="{17A7B10E-F065-4CEB-AB3F-E4B5070994AB}"/>
    <cellStyle name="アクセント 5 3" xfId="80" xr:uid="{00000000-0005-0000-0000-00004F000000}"/>
    <cellStyle name="アクセント 5 3 2" xfId="81" xr:uid="{00000000-0005-0000-0000-000050000000}"/>
    <cellStyle name="アクセント 5 3 2 2" xfId="235" xr:uid="{E105EADC-C9AC-4231-8EDC-A1DF59693EC0}"/>
    <cellStyle name="アクセント 5 3 3" xfId="234" xr:uid="{4CC1E1FF-33B4-4CED-9953-B01DFF53E611}"/>
    <cellStyle name="アクセント 6 2" xfId="82" xr:uid="{00000000-0005-0000-0000-000051000000}"/>
    <cellStyle name="アクセント 6 2 2" xfId="236" xr:uid="{0DD54823-F466-44C3-B5F3-64B17AF07027}"/>
    <cellStyle name="アクセント 6 3" xfId="83" xr:uid="{00000000-0005-0000-0000-000052000000}"/>
    <cellStyle name="アクセント 6 3 2" xfId="84" xr:uid="{00000000-0005-0000-0000-000053000000}"/>
    <cellStyle name="アクセント 6 3 2 2" xfId="238" xr:uid="{D2D370D3-1218-4F56-AEC1-127B73E9C915}"/>
    <cellStyle name="アクセント 6 3 3" xfId="237" xr:uid="{B3AB97F1-8992-4F16-A3C6-6668DBD11409}"/>
    <cellStyle name="タイトル" xfId="85" builtinId="15" customBuiltin="1"/>
    <cellStyle name="タイトル 2" xfId="86" xr:uid="{00000000-0005-0000-0000-000055000000}"/>
    <cellStyle name="タイトル 2 2" xfId="240" xr:uid="{488856EC-AA15-4F83-9604-695D1C08365B}"/>
    <cellStyle name="タイトル 3" xfId="87" xr:uid="{00000000-0005-0000-0000-000056000000}"/>
    <cellStyle name="タイトル 3 2" xfId="88" xr:uid="{00000000-0005-0000-0000-000057000000}"/>
    <cellStyle name="タイトル 3 2 2" xfId="242" xr:uid="{F379EE7A-01F8-49A5-91E5-B5C66AF4A2A2}"/>
    <cellStyle name="タイトル 3 3" xfId="241" xr:uid="{DCBE8365-41F7-4E22-9BA1-581ABC122C7B}"/>
    <cellStyle name="タイトル 4" xfId="239" xr:uid="{D1E2B6BB-A037-4A5E-A9A6-0BC536282A82}"/>
    <cellStyle name="チェック セル 2" xfId="89" xr:uid="{00000000-0005-0000-0000-000058000000}"/>
    <cellStyle name="チェック セル 2 2" xfId="243" xr:uid="{0BDA53B7-07E4-4F87-923C-F71D8C73D4AC}"/>
    <cellStyle name="チェック セル 3" xfId="90" xr:uid="{00000000-0005-0000-0000-000059000000}"/>
    <cellStyle name="チェック セル 3 2" xfId="91" xr:uid="{00000000-0005-0000-0000-00005A000000}"/>
    <cellStyle name="チェック セル 3 2 2" xfId="245" xr:uid="{D48B4BE2-A9B9-4B1A-8DCE-EABA55A21FFE}"/>
    <cellStyle name="チェック セル 3 3" xfId="244" xr:uid="{FDD99835-78EF-489A-BF49-DAE89F50CB79}"/>
    <cellStyle name="どちらでもない 2" xfId="92" xr:uid="{00000000-0005-0000-0000-00005B000000}"/>
    <cellStyle name="どちらでもない 2 2" xfId="218" xr:uid="{9805A29C-2F04-4D93-B028-CFFF7B644269}"/>
    <cellStyle name="どちらでもない 3" xfId="93" xr:uid="{00000000-0005-0000-0000-00005C000000}"/>
    <cellStyle name="どちらでもない 3 2" xfId="94" xr:uid="{00000000-0005-0000-0000-00005D000000}"/>
    <cellStyle name="どちらでもない 3 2 2" xfId="220" xr:uid="{8D6BA67E-4CD3-4D97-8072-1BBF5947E08B}"/>
    <cellStyle name="どちらでもない 3 3" xfId="219" xr:uid="{862E2C65-3A64-4F8E-ADE4-9F5DB52B7C07}"/>
    <cellStyle name="パーセント" xfId="95" builtinId="5"/>
    <cellStyle name="メモ 2" xfId="96" xr:uid="{00000000-0005-0000-0000-00005F000000}"/>
    <cellStyle name="メモ 2 2" xfId="246" xr:uid="{CA3137BF-1080-42A8-9CF3-42580DE6CBED}"/>
    <cellStyle name="メモ 3" xfId="97" xr:uid="{00000000-0005-0000-0000-000060000000}"/>
    <cellStyle name="メモ 3 2" xfId="98" xr:uid="{00000000-0005-0000-0000-000061000000}"/>
    <cellStyle name="メモ 3 2 2" xfId="248" xr:uid="{05DA7B3C-6B72-4103-BCB6-D19D99663CED}"/>
    <cellStyle name="メモ 3 3" xfId="247" xr:uid="{8BD1BA16-C628-4FB7-9188-5054351F6C90}"/>
    <cellStyle name="リンク セル" xfId="99" builtinId="24" customBuiltin="1"/>
    <cellStyle name="リンク セル 2" xfId="100" xr:uid="{00000000-0005-0000-0000-000063000000}"/>
    <cellStyle name="リンク セル 2 2" xfId="250" xr:uid="{86393F1B-E3F3-439F-A1D3-3D03AA85A577}"/>
    <cellStyle name="リンク セル 3" xfId="249" xr:uid="{507E9D8C-2F4A-440C-91D3-D053BDF21FCB}"/>
    <cellStyle name="悪い 2" xfId="101" xr:uid="{00000000-0005-0000-0000-000064000000}"/>
    <cellStyle name="悪い 2 2" xfId="257" xr:uid="{FAF74B7A-F5F9-455D-85EB-B73F4E10EC57}"/>
    <cellStyle name="悪い 3" xfId="102" xr:uid="{00000000-0005-0000-0000-000065000000}"/>
    <cellStyle name="悪い 3 2" xfId="103" xr:uid="{00000000-0005-0000-0000-000066000000}"/>
    <cellStyle name="悪い 3 2 2" xfId="259" xr:uid="{8DE93C28-E182-4A97-B326-3F2F057768A8}"/>
    <cellStyle name="悪い 3 3" xfId="258" xr:uid="{58587E0E-A2BE-4C03-8E20-1EBB05774456}"/>
    <cellStyle name="計算 2" xfId="104" xr:uid="{00000000-0005-0000-0000-000067000000}"/>
    <cellStyle name="計算 2 2" xfId="287" xr:uid="{F787EB41-35E2-4303-B47A-1D55043D64AD}"/>
    <cellStyle name="計算 3" xfId="105" xr:uid="{00000000-0005-0000-0000-000068000000}"/>
    <cellStyle name="計算 3 2" xfId="106" xr:uid="{00000000-0005-0000-0000-000069000000}"/>
    <cellStyle name="計算 3 2 2" xfId="289" xr:uid="{2168A035-81F5-4E5B-A132-8F605B7C16C9}"/>
    <cellStyle name="計算 3 3" xfId="288" xr:uid="{CC691F83-3553-4558-ABD9-1F0DD9F5FD08}"/>
    <cellStyle name="警告文 2" xfId="107" xr:uid="{00000000-0005-0000-0000-00006A000000}"/>
    <cellStyle name="警告文 2 2" xfId="292" xr:uid="{122B952B-72A0-4A37-8714-1562EF8D8F06}"/>
    <cellStyle name="警告文 3" xfId="108" xr:uid="{00000000-0005-0000-0000-00006B000000}"/>
    <cellStyle name="警告文 3 2" xfId="109" xr:uid="{00000000-0005-0000-0000-00006C000000}"/>
    <cellStyle name="警告文 3 2 2" xfId="294" xr:uid="{FBF65872-E2D9-408F-93F4-2A52EB4D5D2D}"/>
    <cellStyle name="警告文 3 3" xfId="293" xr:uid="{6F79D317-DA79-4BFC-BD0B-F9D801801579}"/>
    <cellStyle name="桁区切り" xfId="110" builtinId="6"/>
    <cellStyle name="桁区切り 2" xfId="111" xr:uid="{00000000-0005-0000-0000-00006E000000}"/>
    <cellStyle name="桁区切り 2 2" xfId="260" xr:uid="{453B78D8-9A67-4D99-A6BF-8217E4BEE741}"/>
    <cellStyle name="桁区切り 3" xfId="298" xr:uid="{A562CE7A-5D28-4331-8F1A-030198DFDBB8}"/>
    <cellStyle name="見出し 1" xfId="112" builtinId="16" customBuiltin="1"/>
    <cellStyle name="見出し 1 2" xfId="113" xr:uid="{00000000-0005-0000-0000-000070000000}"/>
    <cellStyle name="見出し 1 2 2" xfId="275" xr:uid="{942D3838-B03A-46C9-A6B8-4AA487D13D74}"/>
    <cellStyle name="見出し 1 3" xfId="274" xr:uid="{E33D4F71-1CBE-493E-83C4-B3D827E4376D}"/>
    <cellStyle name="見出し 2 2" xfId="114" xr:uid="{00000000-0005-0000-0000-000071000000}"/>
    <cellStyle name="見出し 2 2 2" xfId="115" xr:uid="{00000000-0005-0000-0000-000072000000}"/>
    <cellStyle name="見出し 2 2 2 2" xfId="116" xr:uid="{00000000-0005-0000-0000-000073000000}"/>
    <cellStyle name="見出し 2 2 2 2 2" xfId="278" xr:uid="{098FC86B-B55B-4AA6-8402-81E99F3299BF}"/>
    <cellStyle name="見出し 2 2 2 3" xfId="277" xr:uid="{60A51578-AB1E-489D-9AC8-902C852C3037}"/>
    <cellStyle name="見出し 2 2 3" xfId="276" xr:uid="{D4DA5825-484F-4636-A807-076A133261B8}"/>
    <cellStyle name="見出し 2 3" xfId="117" xr:uid="{00000000-0005-0000-0000-000074000000}"/>
    <cellStyle name="見出し 2 3 2" xfId="118" xr:uid="{00000000-0005-0000-0000-000075000000}"/>
    <cellStyle name="見出し 2 3 2 2" xfId="280" xr:uid="{730C7A75-E451-4B17-A9C8-227ACA60D5B0}"/>
    <cellStyle name="見出し 2 3 3" xfId="279" xr:uid="{3CB1A033-091B-4821-A9D2-417FB09B0FD3}"/>
    <cellStyle name="見出し 2 4" xfId="119" xr:uid="{00000000-0005-0000-0000-000076000000}"/>
    <cellStyle name="見出し 2 4 2" xfId="120" xr:uid="{00000000-0005-0000-0000-000077000000}"/>
    <cellStyle name="見出し 2 4 2 2" xfId="282" xr:uid="{CBB926C4-A5F2-44A8-BB47-D658674474EB}"/>
    <cellStyle name="見出し 2 4 3" xfId="281" xr:uid="{86DCAFA0-414F-4B2F-AFAB-D44EDD30A3CE}"/>
    <cellStyle name="見出し 3" xfId="121" builtinId="18" customBuiltin="1"/>
    <cellStyle name="見出し 3 2" xfId="122" xr:uid="{00000000-0005-0000-0000-000079000000}"/>
    <cellStyle name="見出し 3 2 2" xfId="284" xr:uid="{4294B831-A73E-453E-9965-AADF7D1EAE0C}"/>
    <cellStyle name="見出し 3 3" xfId="283" xr:uid="{95CF8C73-4D6A-4B8F-B95A-755B4553AA3C}"/>
    <cellStyle name="見出し 4" xfId="123" builtinId="19" customBuiltin="1"/>
    <cellStyle name="見出し 4 2" xfId="124" xr:uid="{00000000-0005-0000-0000-00007B000000}"/>
    <cellStyle name="見出し 4 2 2" xfId="286" xr:uid="{8C720617-21A3-4BF5-B7E4-1E585F1F590F}"/>
    <cellStyle name="見出し 4 3" xfId="285" xr:uid="{753BBF4B-554D-41B9-8EDB-78DA248249F4}"/>
    <cellStyle name="集計 2" xfId="125" xr:uid="{00000000-0005-0000-0000-00007C000000}"/>
    <cellStyle name="集計 2 2" xfId="295" xr:uid="{B14DF12F-444C-45C0-902F-7CA0D4AD661C}"/>
    <cellStyle name="集計 3" xfId="126" xr:uid="{00000000-0005-0000-0000-00007D000000}"/>
    <cellStyle name="集計 3 2" xfId="127" xr:uid="{00000000-0005-0000-0000-00007E000000}"/>
    <cellStyle name="集計 3 2 2" xfId="297" xr:uid="{5CAC0AE6-2753-421F-A703-041C8DF72D73}"/>
    <cellStyle name="集計 3 3" xfId="296" xr:uid="{ACBC98CE-551A-4A8F-8B11-C226F39B08AE}"/>
    <cellStyle name="出力 2" xfId="128" xr:uid="{00000000-0005-0000-0000-00007F000000}"/>
    <cellStyle name="出力 2 2" xfId="254" xr:uid="{E5C4B17C-D2E6-4967-97EE-008E9CA9320B}"/>
    <cellStyle name="出力 3" xfId="129" xr:uid="{00000000-0005-0000-0000-000080000000}"/>
    <cellStyle name="出力 3 2" xfId="130" xr:uid="{00000000-0005-0000-0000-000081000000}"/>
    <cellStyle name="出力 3 2 2" xfId="256" xr:uid="{2DB6C84A-9F4B-403F-AE06-BBABD6107EC9}"/>
    <cellStyle name="出力 3 3" xfId="255" xr:uid="{220E71E4-3A0C-4B2B-8008-58BFB7B7CA1E}"/>
    <cellStyle name="説明文" xfId="131" builtinId="53" customBuiltin="1"/>
    <cellStyle name="説明文 2" xfId="132" xr:uid="{00000000-0005-0000-0000-000083000000}"/>
    <cellStyle name="説明文 2 2" xfId="291" xr:uid="{51C93054-8C60-4388-88A0-65D1EC7EDB93}"/>
    <cellStyle name="説明文 3" xfId="290" xr:uid="{38B39BB4-645E-4B4B-A8DD-5B083F49211D}"/>
    <cellStyle name="入力 2" xfId="133" xr:uid="{00000000-0005-0000-0000-000084000000}"/>
    <cellStyle name="入力 2 2" xfId="251" xr:uid="{3AF5C9BE-A720-46E5-AEC0-1C1D412BF9CA}"/>
    <cellStyle name="入力 3" xfId="134" xr:uid="{00000000-0005-0000-0000-000085000000}"/>
    <cellStyle name="入力 3 2" xfId="135" xr:uid="{00000000-0005-0000-0000-000086000000}"/>
    <cellStyle name="入力 3 2 2" xfId="253" xr:uid="{F41B1E31-F297-4656-958A-E5E6172809DC}"/>
    <cellStyle name="入力 3 3" xfId="252" xr:uid="{5AA97E07-444E-4E7D-8A2C-89EA2D1E3AB9}"/>
    <cellStyle name="標準" xfId="0" builtinId="0"/>
    <cellStyle name="標準 2" xfId="136" xr:uid="{00000000-0005-0000-0000-000088000000}"/>
    <cellStyle name="標準 2 2" xfId="261" xr:uid="{12595345-C806-4008-A3CE-9D52CE94B765}"/>
    <cellStyle name="標準 3" xfId="137" xr:uid="{00000000-0005-0000-0000-000089000000}"/>
    <cellStyle name="標準 3 2" xfId="138" xr:uid="{00000000-0005-0000-0000-00008A000000}"/>
    <cellStyle name="標準 3 2 2" xfId="139" xr:uid="{00000000-0005-0000-0000-00008B000000}"/>
    <cellStyle name="標準 3 2 2 2" xfId="264" xr:uid="{B279CAB6-99C5-47E2-8E80-40FDB0CB2F43}"/>
    <cellStyle name="標準 3 2 3" xfId="263" xr:uid="{E6009691-E9EA-4FEC-9703-0798D216BD4A}"/>
    <cellStyle name="標準 3 3" xfId="140" xr:uid="{00000000-0005-0000-0000-00008C000000}"/>
    <cellStyle name="標準 3 3 2" xfId="141" xr:uid="{00000000-0005-0000-0000-00008D000000}"/>
    <cellStyle name="標準 3 3 2 2" xfId="266" xr:uid="{1703D9C9-2263-49F2-AA6D-0F36457C3A2D}"/>
    <cellStyle name="標準 3 3 3" xfId="265" xr:uid="{C1372E9A-24EC-4540-B516-B0269F51C23A}"/>
    <cellStyle name="標準 3 4" xfId="262" xr:uid="{B26961A1-A585-4BDF-89A2-88E408E07295}"/>
    <cellStyle name="標準 4" xfId="142" xr:uid="{00000000-0005-0000-0000-00008E000000}"/>
    <cellStyle name="標準 4 2" xfId="267" xr:uid="{800E3AE4-8A97-4FD6-A5AB-340C8398B2B2}"/>
    <cellStyle name="標準 5" xfId="143" xr:uid="{00000000-0005-0000-0000-00008F000000}"/>
    <cellStyle name="標準 5 2" xfId="268" xr:uid="{5C1EC05D-602C-4C59-806F-8CEC95DF9A0E}"/>
    <cellStyle name="標準 6" xfId="144" xr:uid="{00000000-0005-0000-0000-000090000000}"/>
    <cellStyle name="標準 6 2" xfId="145" xr:uid="{00000000-0005-0000-0000-000091000000}"/>
    <cellStyle name="標準 6 2 2" xfId="270" xr:uid="{E6459880-2226-4D68-8A4E-CEECE97FB8F6}"/>
    <cellStyle name="標準 6 3" xfId="269" xr:uid="{7BB1F6DD-B201-451D-AD78-563C01A7BBB1}"/>
    <cellStyle name="標準 7" xfId="151" xr:uid="{B88C8B42-BFD3-4094-9368-885CD170FE85}"/>
    <cellStyle name="標準_Sheet1" xfId="146" xr:uid="{00000000-0005-0000-0000-000092000000}"/>
    <cellStyle name="標準_観光地点等名簿" xfId="150" xr:uid="{02F27210-EDFB-4314-8871-11F94ADCE583}"/>
    <cellStyle name="良い 2" xfId="147" xr:uid="{00000000-0005-0000-0000-000093000000}"/>
    <cellStyle name="良い 2 2" xfId="271" xr:uid="{31F910DF-D993-45B4-AC26-516DA6FFFFCF}"/>
    <cellStyle name="良い 3" xfId="148" xr:uid="{00000000-0005-0000-0000-000094000000}"/>
    <cellStyle name="良い 3 2" xfId="149" xr:uid="{00000000-0005-0000-0000-000095000000}"/>
    <cellStyle name="良い 3 2 2" xfId="273" xr:uid="{29FBE226-7E1D-437B-9BBF-CCBFFFC0C815}"/>
    <cellStyle name="良い 3 3" xfId="272" xr:uid="{BCAE5430-08C2-4E2A-8CA5-1287B0733459}"/>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942975</xdr:colOff>
      <xdr:row>6</xdr:row>
      <xdr:rowOff>0</xdr:rowOff>
    </xdr:to>
    <xdr:sp macro="" textlink="">
      <xdr:nvSpPr>
        <xdr:cNvPr id="208320" name="Line 1">
          <a:extLst>
            <a:ext uri="{FF2B5EF4-FFF2-40B4-BE49-F238E27FC236}">
              <a16:creationId xmlns:a16="http://schemas.microsoft.com/office/drawing/2014/main" id="{2A5AB16C-B084-47C3-9DAB-821E748FF5C0}"/>
            </a:ext>
          </a:extLst>
        </xdr:cNvPr>
        <xdr:cNvSpPr>
          <a:spLocks noChangeShapeType="1"/>
        </xdr:cNvSpPr>
      </xdr:nvSpPr>
      <xdr:spPr bwMode="auto">
        <a:xfrm>
          <a:off x="0" y="485775"/>
          <a:ext cx="942975" cy="8286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xdr:row>
      <xdr:rowOff>9525</xdr:rowOff>
    </xdr:from>
    <xdr:to>
      <xdr:col>31</xdr:col>
      <xdr:colOff>0</xdr:colOff>
      <xdr:row>5</xdr:row>
      <xdr:rowOff>0</xdr:rowOff>
    </xdr:to>
    <xdr:sp macro="" textlink="">
      <xdr:nvSpPr>
        <xdr:cNvPr id="208322" name="Line 5">
          <a:extLst>
            <a:ext uri="{FF2B5EF4-FFF2-40B4-BE49-F238E27FC236}">
              <a16:creationId xmlns:a16="http://schemas.microsoft.com/office/drawing/2014/main" id="{A8C22EB3-2D36-4A83-91EC-C1EB32822645}"/>
            </a:ext>
          </a:extLst>
        </xdr:cNvPr>
        <xdr:cNvSpPr>
          <a:spLocks noChangeShapeType="1"/>
        </xdr:cNvSpPr>
      </xdr:nvSpPr>
      <xdr:spPr bwMode="auto">
        <a:xfrm>
          <a:off x="31584900" y="381000"/>
          <a:ext cx="0" cy="6191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xdr:row>
      <xdr:rowOff>9525</xdr:rowOff>
    </xdr:from>
    <xdr:to>
      <xdr:col>31</xdr:col>
      <xdr:colOff>0</xdr:colOff>
      <xdr:row>5</xdr:row>
      <xdr:rowOff>0</xdr:rowOff>
    </xdr:to>
    <xdr:sp macro="" textlink="">
      <xdr:nvSpPr>
        <xdr:cNvPr id="208323" name="Line 7">
          <a:extLst>
            <a:ext uri="{FF2B5EF4-FFF2-40B4-BE49-F238E27FC236}">
              <a16:creationId xmlns:a16="http://schemas.microsoft.com/office/drawing/2014/main" id="{99F4DA56-B151-4156-9851-5A6E3887C4AB}"/>
            </a:ext>
          </a:extLst>
        </xdr:cNvPr>
        <xdr:cNvSpPr>
          <a:spLocks noChangeShapeType="1"/>
        </xdr:cNvSpPr>
      </xdr:nvSpPr>
      <xdr:spPr bwMode="auto">
        <a:xfrm>
          <a:off x="31584900" y="381000"/>
          <a:ext cx="0" cy="6191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9525</xdr:rowOff>
    </xdr:from>
    <xdr:to>
      <xdr:col>0</xdr:col>
      <xdr:colOff>962025</xdr:colOff>
      <xdr:row>4</xdr:row>
      <xdr:rowOff>0</xdr:rowOff>
    </xdr:to>
    <xdr:sp macro="" textlink="">
      <xdr:nvSpPr>
        <xdr:cNvPr id="217200" name="Line 1">
          <a:extLst>
            <a:ext uri="{FF2B5EF4-FFF2-40B4-BE49-F238E27FC236}">
              <a16:creationId xmlns:a16="http://schemas.microsoft.com/office/drawing/2014/main" id="{08D08C76-F319-44F5-B4EB-B5167CC0E307}"/>
            </a:ext>
          </a:extLst>
        </xdr:cNvPr>
        <xdr:cNvSpPr>
          <a:spLocks noChangeShapeType="1"/>
        </xdr:cNvSpPr>
      </xdr:nvSpPr>
      <xdr:spPr bwMode="auto">
        <a:xfrm>
          <a:off x="0" y="495300"/>
          <a:ext cx="962025" cy="904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xdr:col>
      <xdr:colOff>9525</xdr:colOff>
      <xdr:row>4</xdr:row>
      <xdr:rowOff>0</xdr:rowOff>
    </xdr:to>
    <xdr:sp macro="" textlink="">
      <xdr:nvSpPr>
        <xdr:cNvPr id="218224" name="Line 1">
          <a:extLst>
            <a:ext uri="{FF2B5EF4-FFF2-40B4-BE49-F238E27FC236}">
              <a16:creationId xmlns:a16="http://schemas.microsoft.com/office/drawing/2014/main" id="{372EEC24-157F-4559-AD0C-9A51E5FE9989}"/>
            </a:ext>
          </a:extLst>
        </xdr:cNvPr>
        <xdr:cNvSpPr>
          <a:spLocks noChangeShapeType="1"/>
        </xdr:cNvSpPr>
      </xdr:nvSpPr>
      <xdr:spPr bwMode="auto">
        <a:xfrm>
          <a:off x="38100" y="533400"/>
          <a:ext cx="952500" cy="838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9525</xdr:rowOff>
    </xdr:from>
    <xdr:to>
      <xdr:col>1</xdr:col>
      <xdr:colOff>9525</xdr:colOff>
      <xdr:row>7</xdr:row>
      <xdr:rowOff>28575</xdr:rowOff>
    </xdr:to>
    <xdr:sp macro="" textlink="">
      <xdr:nvSpPr>
        <xdr:cNvPr id="219248" name="Line 1">
          <a:extLst>
            <a:ext uri="{FF2B5EF4-FFF2-40B4-BE49-F238E27FC236}">
              <a16:creationId xmlns:a16="http://schemas.microsoft.com/office/drawing/2014/main" id="{D15D6EBE-70D2-44A4-AC5A-A52ED9A6813D}"/>
            </a:ext>
          </a:extLst>
        </xdr:cNvPr>
        <xdr:cNvSpPr>
          <a:spLocks noChangeShapeType="1"/>
        </xdr:cNvSpPr>
      </xdr:nvSpPr>
      <xdr:spPr bwMode="auto">
        <a:xfrm>
          <a:off x="0" y="504825"/>
          <a:ext cx="1057275" cy="8953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xdr:row>
      <xdr:rowOff>19050</xdr:rowOff>
    </xdr:from>
    <xdr:to>
      <xdr:col>1</xdr:col>
      <xdr:colOff>9525</xdr:colOff>
      <xdr:row>6</xdr:row>
      <xdr:rowOff>0</xdr:rowOff>
    </xdr:to>
    <xdr:sp macro="" textlink="">
      <xdr:nvSpPr>
        <xdr:cNvPr id="209233" name="Line 5">
          <a:extLst>
            <a:ext uri="{FF2B5EF4-FFF2-40B4-BE49-F238E27FC236}">
              <a16:creationId xmlns:a16="http://schemas.microsoft.com/office/drawing/2014/main" id="{8508F05D-B071-4F33-A290-5C88B7AB5E13}"/>
            </a:ext>
          </a:extLst>
        </xdr:cNvPr>
        <xdr:cNvSpPr>
          <a:spLocks noChangeShapeType="1"/>
        </xdr:cNvSpPr>
      </xdr:nvSpPr>
      <xdr:spPr bwMode="auto">
        <a:xfrm>
          <a:off x="19050" y="495300"/>
          <a:ext cx="942975" cy="857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xdr:row>
      <xdr:rowOff>19050</xdr:rowOff>
    </xdr:from>
    <xdr:to>
      <xdr:col>11</xdr:col>
      <xdr:colOff>9525</xdr:colOff>
      <xdr:row>6</xdr:row>
      <xdr:rowOff>0</xdr:rowOff>
    </xdr:to>
    <xdr:sp macro="" textlink="">
      <xdr:nvSpPr>
        <xdr:cNvPr id="209234" name="Line 5">
          <a:extLst>
            <a:ext uri="{FF2B5EF4-FFF2-40B4-BE49-F238E27FC236}">
              <a16:creationId xmlns:a16="http://schemas.microsoft.com/office/drawing/2014/main" id="{C372737C-DD44-4481-9D44-899CFA04E009}"/>
            </a:ext>
          </a:extLst>
        </xdr:cNvPr>
        <xdr:cNvSpPr>
          <a:spLocks noChangeShapeType="1"/>
        </xdr:cNvSpPr>
      </xdr:nvSpPr>
      <xdr:spPr bwMode="auto">
        <a:xfrm>
          <a:off x="9601200" y="495300"/>
          <a:ext cx="9525" cy="857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923925</xdr:colOff>
      <xdr:row>6</xdr:row>
      <xdr:rowOff>0</xdr:rowOff>
    </xdr:to>
    <xdr:sp macro="" textlink="">
      <xdr:nvSpPr>
        <xdr:cNvPr id="210032" name="Line 52">
          <a:extLst>
            <a:ext uri="{FF2B5EF4-FFF2-40B4-BE49-F238E27FC236}">
              <a16:creationId xmlns:a16="http://schemas.microsoft.com/office/drawing/2014/main" id="{AD5C73E5-3FFD-417D-BDF5-2BA2A41943F5}"/>
            </a:ext>
          </a:extLst>
        </xdr:cNvPr>
        <xdr:cNvSpPr>
          <a:spLocks noChangeShapeType="1"/>
        </xdr:cNvSpPr>
      </xdr:nvSpPr>
      <xdr:spPr bwMode="auto">
        <a:xfrm>
          <a:off x="0" y="485775"/>
          <a:ext cx="923925"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9525</xdr:rowOff>
    </xdr:from>
    <xdr:to>
      <xdr:col>1</xdr:col>
      <xdr:colOff>9525</xdr:colOff>
      <xdr:row>6</xdr:row>
      <xdr:rowOff>0</xdr:rowOff>
    </xdr:to>
    <xdr:sp macro="" textlink="">
      <xdr:nvSpPr>
        <xdr:cNvPr id="211056" name="Line 1">
          <a:extLst>
            <a:ext uri="{FF2B5EF4-FFF2-40B4-BE49-F238E27FC236}">
              <a16:creationId xmlns:a16="http://schemas.microsoft.com/office/drawing/2014/main" id="{73A39222-8FF2-400A-89D3-9EEE4D16E2C8}"/>
            </a:ext>
          </a:extLst>
        </xdr:cNvPr>
        <xdr:cNvSpPr>
          <a:spLocks noChangeShapeType="1"/>
        </xdr:cNvSpPr>
      </xdr:nvSpPr>
      <xdr:spPr bwMode="auto">
        <a:xfrm>
          <a:off x="0" y="485775"/>
          <a:ext cx="971550"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2</xdr:row>
      <xdr:rowOff>38100</xdr:rowOff>
    </xdr:from>
    <xdr:to>
      <xdr:col>1</xdr:col>
      <xdr:colOff>9525</xdr:colOff>
      <xdr:row>6</xdr:row>
      <xdr:rowOff>0</xdr:rowOff>
    </xdr:to>
    <xdr:sp macro="" textlink="">
      <xdr:nvSpPr>
        <xdr:cNvPr id="212080" name="Line 4">
          <a:extLst>
            <a:ext uri="{FF2B5EF4-FFF2-40B4-BE49-F238E27FC236}">
              <a16:creationId xmlns:a16="http://schemas.microsoft.com/office/drawing/2014/main" id="{3C99182A-8F94-4F11-9C98-8491098F417D}"/>
            </a:ext>
          </a:extLst>
        </xdr:cNvPr>
        <xdr:cNvSpPr>
          <a:spLocks noChangeShapeType="1"/>
        </xdr:cNvSpPr>
      </xdr:nvSpPr>
      <xdr:spPr bwMode="auto">
        <a:xfrm>
          <a:off x="9525" y="514350"/>
          <a:ext cx="952500" cy="838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28575</xdr:colOff>
      <xdr:row>7</xdr:row>
      <xdr:rowOff>19050</xdr:rowOff>
    </xdr:to>
    <xdr:sp macro="" textlink="">
      <xdr:nvSpPr>
        <xdr:cNvPr id="213104" name="Line 3">
          <a:extLst>
            <a:ext uri="{FF2B5EF4-FFF2-40B4-BE49-F238E27FC236}">
              <a16:creationId xmlns:a16="http://schemas.microsoft.com/office/drawing/2014/main" id="{2E57392D-16BB-42E5-9A56-749D717A8218}"/>
            </a:ext>
          </a:extLst>
        </xdr:cNvPr>
        <xdr:cNvSpPr>
          <a:spLocks noChangeShapeType="1"/>
        </xdr:cNvSpPr>
      </xdr:nvSpPr>
      <xdr:spPr bwMode="auto">
        <a:xfrm>
          <a:off x="9525" y="476250"/>
          <a:ext cx="971550" cy="8953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6</xdr:row>
      <xdr:rowOff>200025</xdr:rowOff>
    </xdr:to>
    <xdr:sp macro="" textlink="">
      <xdr:nvSpPr>
        <xdr:cNvPr id="214128" name="Line 9">
          <a:extLst>
            <a:ext uri="{FF2B5EF4-FFF2-40B4-BE49-F238E27FC236}">
              <a16:creationId xmlns:a16="http://schemas.microsoft.com/office/drawing/2014/main" id="{A47AF7A7-5F2A-4779-BA71-5A20FF5510AF}"/>
            </a:ext>
          </a:extLst>
        </xdr:cNvPr>
        <xdr:cNvSpPr>
          <a:spLocks noChangeShapeType="1"/>
        </xdr:cNvSpPr>
      </xdr:nvSpPr>
      <xdr:spPr bwMode="auto">
        <a:xfrm>
          <a:off x="0" y="476250"/>
          <a:ext cx="981075" cy="857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942975</xdr:colOff>
      <xdr:row>3</xdr:row>
      <xdr:rowOff>209550</xdr:rowOff>
    </xdr:to>
    <xdr:sp macro="" textlink="">
      <xdr:nvSpPr>
        <xdr:cNvPr id="215152" name="Line 1">
          <a:extLst>
            <a:ext uri="{FF2B5EF4-FFF2-40B4-BE49-F238E27FC236}">
              <a16:creationId xmlns:a16="http://schemas.microsoft.com/office/drawing/2014/main" id="{0DD5E82F-02A3-425C-BAAB-F2D4598C9E32}"/>
            </a:ext>
          </a:extLst>
        </xdr:cNvPr>
        <xdr:cNvSpPr>
          <a:spLocks noChangeShapeType="1"/>
        </xdr:cNvSpPr>
      </xdr:nvSpPr>
      <xdr:spPr bwMode="auto">
        <a:xfrm>
          <a:off x="0" y="476250"/>
          <a:ext cx="942975"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942975</xdr:colOff>
      <xdr:row>4</xdr:row>
      <xdr:rowOff>0</xdr:rowOff>
    </xdr:to>
    <xdr:sp macro="" textlink="">
      <xdr:nvSpPr>
        <xdr:cNvPr id="216288" name="Line 1">
          <a:extLst>
            <a:ext uri="{FF2B5EF4-FFF2-40B4-BE49-F238E27FC236}">
              <a16:creationId xmlns:a16="http://schemas.microsoft.com/office/drawing/2014/main" id="{503DBE7E-90D7-492C-A5D1-CCE581AA5310}"/>
            </a:ext>
          </a:extLst>
        </xdr:cNvPr>
        <xdr:cNvSpPr>
          <a:spLocks noChangeShapeType="1"/>
        </xdr:cNvSpPr>
      </xdr:nvSpPr>
      <xdr:spPr bwMode="auto">
        <a:xfrm>
          <a:off x="0" y="504825"/>
          <a:ext cx="942975" cy="8477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0</xdr:row>
      <xdr:rowOff>9525</xdr:rowOff>
    </xdr:from>
    <xdr:to>
      <xdr:col>42</xdr:col>
      <xdr:colOff>9525</xdr:colOff>
      <xdr:row>4</xdr:row>
      <xdr:rowOff>0</xdr:rowOff>
    </xdr:to>
    <xdr:sp macro="" textlink="">
      <xdr:nvSpPr>
        <xdr:cNvPr id="216289" name="Line 6">
          <a:extLst>
            <a:ext uri="{FF2B5EF4-FFF2-40B4-BE49-F238E27FC236}">
              <a16:creationId xmlns:a16="http://schemas.microsoft.com/office/drawing/2014/main" id="{EB547A34-74F5-4AC1-8F39-03BD8A8F1AE6}"/>
            </a:ext>
          </a:extLst>
        </xdr:cNvPr>
        <xdr:cNvSpPr>
          <a:spLocks noChangeShapeType="1"/>
        </xdr:cNvSpPr>
      </xdr:nvSpPr>
      <xdr:spPr bwMode="auto">
        <a:xfrm>
          <a:off x="31746825" y="485775"/>
          <a:ext cx="9525"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PC03" id="{605B3E0B-7401-4CAB-B695-3FABCA7490A5}" userId="PC03"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60" dT="2025-12-11T07:38:52.69" personId="{605B3E0B-7401-4CAB-B695-3FABCA7490A5}" id="{FDB58036-66F6-4E34-8809-B43E22A61E41}">
    <text>小数点第２位を四捨五入して表示しています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7" Type="http://schemas.microsoft.com/office/2017/10/relationships/threadedComment" Target="../threadedComments/threadedComment1.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35"/>
  <sheetViews>
    <sheetView zoomScale="90" zoomScaleNormal="90" zoomScaleSheetLayoutView="90" workbookViewId="0">
      <selection activeCell="F30" sqref="F30"/>
    </sheetView>
  </sheetViews>
  <sheetFormatPr defaultRowHeight="13.2"/>
  <cols>
    <col min="1" max="1" width="15.77734375" customWidth="1"/>
    <col min="2" max="2" width="57.21875" customWidth="1"/>
    <col min="3" max="3" width="15.77734375" customWidth="1"/>
    <col min="4" max="4" width="9" customWidth="1"/>
  </cols>
  <sheetData>
    <row r="1" spans="2:2">
      <c r="B1" s="19"/>
    </row>
    <row r="2" spans="2:2" ht="16.2">
      <c r="B2" s="35"/>
    </row>
    <row r="3" spans="2:2">
      <c r="B3" s="19"/>
    </row>
    <row r="4" spans="2:2">
      <c r="B4" s="19"/>
    </row>
    <row r="5" spans="2:2">
      <c r="B5" s="19"/>
    </row>
    <row r="6" spans="2:2">
      <c r="B6" s="19"/>
    </row>
    <row r="7" spans="2:2">
      <c r="B7" s="19"/>
    </row>
    <row r="8" spans="2:2" ht="53.4">
      <c r="B8" s="6" t="s">
        <v>0</v>
      </c>
    </row>
    <row r="9" spans="2:2">
      <c r="B9" s="28"/>
    </row>
    <row r="10" spans="2:2">
      <c r="B10" s="28"/>
    </row>
    <row r="11" spans="2:2">
      <c r="B11" s="19"/>
    </row>
    <row r="12" spans="2:2">
      <c r="B12" s="19"/>
    </row>
    <row r="13" spans="2:2">
      <c r="B13" s="19"/>
    </row>
    <row r="14" spans="2:2">
      <c r="B14" s="28"/>
    </row>
    <row r="15" spans="2:2">
      <c r="B15" s="28"/>
    </row>
    <row r="16" spans="2:2">
      <c r="B16" s="28"/>
    </row>
    <row r="17" spans="2:2">
      <c r="B17" s="28"/>
    </row>
    <row r="18" spans="2:2">
      <c r="B18" s="19"/>
    </row>
    <row r="19" spans="2:2">
      <c r="B19" s="19"/>
    </row>
    <row r="20" spans="2:2">
      <c r="B20" s="36"/>
    </row>
    <row r="21" spans="2:2">
      <c r="B21" s="19"/>
    </row>
    <row r="22" spans="2:2">
      <c r="B22" s="19"/>
    </row>
    <row r="23" spans="2:2">
      <c r="B23" s="19"/>
    </row>
    <row r="24" spans="2:2">
      <c r="B24" s="19"/>
    </row>
    <row r="25" spans="2:2">
      <c r="B25" s="19"/>
    </row>
    <row r="26" spans="2:2">
      <c r="B26" s="19"/>
    </row>
    <row r="27" spans="2:2">
      <c r="B27" s="2147"/>
    </row>
    <row r="28" spans="2:2" ht="184.5" customHeight="1">
      <c r="B28" s="2148"/>
    </row>
    <row r="29" spans="2:2" ht="84" customHeight="1">
      <c r="B29" s="37" t="s">
        <v>766</v>
      </c>
    </row>
    <row r="30" spans="2:2" ht="18" customHeight="1">
      <c r="B30" s="29" t="s">
        <v>694</v>
      </c>
    </row>
    <row r="31" spans="2:2" ht="16.5" customHeight="1">
      <c r="B31" s="4"/>
    </row>
    <row r="32" spans="2:2" ht="42" customHeight="1">
      <c r="B32" s="5" t="s">
        <v>1</v>
      </c>
    </row>
    <row r="33" spans="2:2" ht="11.25" customHeight="1">
      <c r="B33" s="5"/>
    </row>
    <row r="34" spans="2:2" ht="3" customHeight="1">
      <c r="B34" s="19"/>
    </row>
    <row r="35" spans="2:2" ht="5.25" customHeight="1"/>
  </sheetData>
  <customSheetViews>
    <customSheetView guid="{429188B7-F8E8-41E0-BAA6-8F869C883D4F}" scale="80">
      <pageMargins left="0" right="0" top="0" bottom="0" header="0" footer="0"/>
      <pageSetup paperSize="9" orientation="portrait" r:id="rId1"/>
    </customSheetView>
    <customSheetView guid="{CFB8F6A3-286B-44DA-98E2-E06FA9DC17D9}">
      <selection activeCell="D28" sqref="D28"/>
      <pageMargins left="0" right="0" top="0" bottom="0" header="0" footer="0"/>
      <pageSetup paperSize="9" orientation="portrait" r:id="rId2"/>
    </customSheetView>
  </customSheetViews>
  <mergeCells count="1">
    <mergeCell ref="B27:B2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9"/>
  <dimension ref="A1:Z77"/>
  <sheetViews>
    <sheetView showGridLines="0" view="pageBreakPreview" zoomScale="80" zoomScaleNormal="70" zoomScaleSheetLayoutView="80" workbookViewId="0">
      <pane ySplit="4" topLeftCell="A8" activePane="bottomLeft" state="frozen"/>
      <selection activeCell="E53" sqref="E53"/>
      <selection pane="bottomLeft" activeCell="X28" sqref="X28"/>
    </sheetView>
  </sheetViews>
  <sheetFormatPr defaultRowHeight="13.2"/>
  <cols>
    <col min="1" max="1" width="12.44140625" style="568" customWidth="1"/>
    <col min="2" max="2" width="17.44140625" style="568" customWidth="1"/>
    <col min="3" max="3" width="16.88671875" style="568" customWidth="1"/>
    <col min="4" max="4" width="19" style="568" customWidth="1"/>
    <col min="5" max="5" width="15.21875" style="568" customWidth="1"/>
    <col min="6" max="6" width="16.88671875" style="568" customWidth="1"/>
    <col min="7" max="7" width="15.77734375" style="568" customWidth="1"/>
    <col min="8" max="8" width="15.44140625" style="568" customWidth="1"/>
    <col min="9" max="9" width="12" style="568" customWidth="1"/>
    <col min="10" max="10" width="13.5546875" style="568" customWidth="1"/>
    <col min="11" max="11" width="15.44140625" style="568" customWidth="1"/>
    <col min="12" max="12" width="13.6640625" style="568" customWidth="1"/>
    <col min="13" max="15" width="19" style="568" customWidth="1"/>
    <col min="16" max="16" width="9.44140625" style="983" customWidth="1"/>
    <col min="17" max="21" width="9.44140625" style="568" customWidth="1"/>
    <col min="22" max="22" width="19" style="568" customWidth="1"/>
    <col min="23" max="23" width="15.6640625" style="568" customWidth="1"/>
    <col min="24" max="24" width="16.33203125" style="568" customWidth="1"/>
    <col min="25" max="26" width="19" style="568" customWidth="1"/>
    <col min="27" max="27" width="21" style="568" bestFit="1" customWidth="1"/>
    <col min="28" max="28" width="19.5546875" style="568" bestFit="1" customWidth="1"/>
    <col min="29" max="29" width="11.5546875" style="568" customWidth="1"/>
    <col min="30" max="16384" width="8.88671875" style="568"/>
  </cols>
  <sheetData>
    <row r="1" spans="1:26" ht="17.25" customHeight="1">
      <c r="A1" s="649" t="s">
        <v>322</v>
      </c>
      <c r="B1" s="2467" t="s">
        <v>485</v>
      </c>
      <c r="C1" s="2516" t="s">
        <v>486</v>
      </c>
      <c r="D1" s="2517" t="s">
        <v>487</v>
      </c>
      <c r="E1" s="2517" t="s">
        <v>488</v>
      </c>
      <c r="F1" s="2520" t="s">
        <v>489</v>
      </c>
      <c r="G1" s="2403" t="s">
        <v>490</v>
      </c>
      <c r="H1" s="2378" t="s">
        <v>491</v>
      </c>
      <c r="I1" s="2378" t="s">
        <v>492</v>
      </c>
      <c r="J1" s="2517" t="s">
        <v>493</v>
      </c>
      <c r="K1" s="951" t="s">
        <v>494</v>
      </c>
      <c r="L1" s="952" t="s">
        <v>495</v>
      </c>
      <c r="M1" s="2165" t="s">
        <v>496</v>
      </c>
      <c r="N1" s="2168" t="s">
        <v>497</v>
      </c>
      <c r="O1" s="2378" t="s">
        <v>498</v>
      </c>
      <c r="P1" s="2513" t="s">
        <v>499</v>
      </c>
      <c r="Q1" s="2168" t="s">
        <v>500</v>
      </c>
      <c r="R1" s="2168" t="s">
        <v>744</v>
      </c>
      <c r="S1" s="2192" t="s">
        <v>501</v>
      </c>
      <c r="T1" s="2203" t="s">
        <v>502</v>
      </c>
      <c r="U1" s="2168" t="s">
        <v>503</v>
      </c>
      <c r="V1" s="2168" t="s">
        <v>504</v>
      </c>
      <c r="W1" s="2168" t="s">
        <v>505</v>
      </c>
      <c r="X1" s="2168" t="s">
        <v>506</v>
      </c>
      <c r="Y1" s="2192" t="s">
        <v>507</v>
      </c>
      <c r="Z1" s="2192" t="s">
        <v>508</v>
      </c>
    </row>
    <row r="2" spans="1:26" ht="17.25" customHeight="1">
      <c r="A2" s="650"/>
      <c r="B2" s="2469"/>
      <c r="C2" s="2418"/>
      <c r="D2" s="2518"/>
      <c r="E2" s="2523"/>
      <c r="F2" s="2521"/>
      <c r="G2" s="2404"/>
      <c r="H2" s="2421"/>
      <c r="I2" s="2421"/>
      <c r="J2" s="2518"/>
      <c r="K2" s="333" t="s">
        <v>509</v>
      </c>
      <c r="L2" s="2521" t="s">
        <v>510</v>
      </c>
      <c r="M2" s="2469"/>
      <c r="N2" s="2418"/>
      <c r="O2" s="2421"/>
      <c r="P2" s="2514"/>
      <c r="Q2" s="2418"/>
      <c r="R2" s="2418"/>
      <c r="S2" s="2401"/>
      <c r="T2" s="2179"/>
      <c r="U2" s="2418"/>
      <c r="V2" s="2418"/>
      <c r="W2" s="2418"/>
      <c r="X2" s="2418"/>
      <c r="Y2" s="2401"/>
      <c r="Z2" s="2401"/>
    </row>
    <row r="3" spans="1:26" ht="17.25" customHeight="1">
      <c r="A3" s="596"/>
      <c r="B3" s="2450"/>
      <c r="C3" s="2419"/>
      <c r="D3" s="2519"/>
      <c r="E3" s="2524"/>
      <c r="F3" s="2522"/>
      <c r="G3" s="2486"/>
      <c r="H3" s="2392"/>
      <c r="I3" s="2392"/>
      <c r="J3" s="2519"/>
      <c r="K3" s="954" t="s">
        <v>511</v>
      </c>
      <c r="L3" s="2499"/>
      <c r="M3" s="2450"/>
      <c r="N3" s="2419"/>
      <c r="O3" s="2392"/>
      <c r="P3" s="2515"/>
      <c r="Q3" s="2419"/>
      <c r="R3" s="2419"/>
      <c r="S3" s="2512"/>
      <c r="T3" s="2180"/>
      <c r="U3" s="2419"/>
      <c r="V3" s="2419"/>
      <c r="W3" s="2419"/>
      <c r="X3" s="2419"/>
      <c r="Y3" s="2512"/>
      <c r="Z3" s="2512"/>
    </row>
    <row r="4" spans="1:26" ht="17.25" customHeight="1">
      <c r="A4" s="651" t="s">
        <v>345</v>
      </c>
      <c r="B4" s="655" t="s">
        <v>512</v>
      </c>
      <c r="C4" s="521" t="s">
        <v>512</v>
      </c>
      <c r="D4" s="521" t="s">
        <v>512</v>
      </c>
      <c r="E4" s="521" t="s">
        <v>512</v>
      </c>
      <c r="F4" s="653" t="s">
        <v>512</v>
      </c>
      <c r="G4" s="655" t="s">
        <v>512</v>
      </c>
      <c r="H4" s="521" t="s">
        <v>512</v>
      </c>
      <c r="I4" s="521" t="s">
        <v>512</v>
      </c>
      <c r="J4" s="521" t="s">
        <v>512</v>
      </c>
      <c r="K4" s="521" t="s">
        <v>512</v>
      </c>
      <c r="L4" s="955" t="s">
        <v>513</v>
      </c>
      <c r="M4" s="655" t="s">
        <v>512</v>
      </c>
      <c r="N4" s="521" t="s">
        <v>512</v>
      </c>
      <c r="O4" s="521" t="s">
        <v>512</v>
      </c>
      <c r="P4" s="956"/>
      <c r="Q4" s="521" t="s">
        <v>127</v>
      </c>
      <c r="R4" s="521" t="s">
        <v>127</v>
      </c>
      <c r="S4" s="653" t="s">
        <v>127</v>
      </c>
      <c r="T4" s="655" t="s">
        <v>127</v>
      </c>
      <c r="U4" s="521" t="s">
        <v>127</v>
      </c>
      <c r="V4" s="521" t="s">
        <v>512</v>
      </c>
      <c r="W4" s="521" t="s">
        <v>512</v>
      </c>
      <c r="X4" s="521" t="s">
        <v>512</v>
      </c>
      <c r="Y4" s="653" t="s">
        <v>512</v>
      </c>
      <c r="Z4" s="653" t="s">
        <v>512</v>
      </c>
    </row>
    <row r="5" spans="1:26" ht="17.25" hidden="1" customHeight="1">
      <c r="A5" s="748"/>
      <c r="B5" s="886"/>
      <c r="C5" s="510"/>
      <c r="D5" s="510"/>
      <c r="E5" s="510"/>
      <c r="F5" s="134"/>
      <c r="G5" s="886"/>
      <c r="H5" s="510"/>
      <c r="I5" s="510"/>
      <c r="J5" s="510"/>
      <c r="K5" s="140"/>
      <c r="L5" s="957"/>
      <c r="M5" s="886"/>
      <c r="N5" s="510"/>
      <c r="O5" s="510"/>
      <c r="P5" s="958"/>
      <c r="Q5" s="510"/>
      <c r="R5" s="510"/>
      <c r="S5" s="134"/>
      <c r="T5" s="886"/>
      <c r="U5" s="510"/>
      <c r="V5" s="510"/>
      <c r="W5" s="510"/>
      <c r="X5" s="510"/>
      <c r="Y5" s="134"/>
      <c r="Z5" s="134"/>
    </row>
    <row r="6" spans="1:26" ht="17.25" hidden="1" customHeight="1">
      <c r="A6" s="748"/>
      <c r="B6" s="886"/>
      <c r="C6" s="510"/>
      <c r="D6" s="510"/>
      <c r="E6" s="510"/>
      <c r="F6" s="134"/>
      <c r="G6" s="886"/>
      <c r="H6" s="510"/>
      <c r="I6" s="510"/>
      <c r="J6" s="510"/>
      <c r="K6" s="140"/>
      <c r="L6" s="957"/>
      <c r="M6" s="886"/>
      <c r="N6" s="510"/>
      <c r="O6" s="510"/>
      <c r="P6" s="958"/>
      <c r="Q6" s="510"/>
      <c r="R6" s="510"/>
      <c r="S6" s="134"/>
      <c r="T6" s="886"/>
      <c r="U6" s="510"/>
      <c r="V6" s="510"/>
      <c r="W6" s="510"/>
      <c r="X6" s="510"/>
      <c r="Y6" s="134"/>
      <c r="Z6" s="134"/>
    </row>
    <row r="7" spans="1:26" ht="17.25" hidden="1" customHeight="1">
      <c r="A7" s="748"/>
      <c r="B7" s="886"/>
      <c r="C7" s="510"/>
      <c r="D7" s="510"/>
      <c r="E7" s="510"/>
      <c r="F7" s="134"/>
      <c r="G7" s="886"/>
      <c r="H7" s="510"/>
      <c r="I7" s="510"/>
      <c r="J7" s="510"/>
      <c r="K7" s="140"/>
      <c r="L7" s="957"/>
      <c r="M7" s="886"/>
      <c r="N7" s="510"/>
      <c r="O7" s="510"/>
      <c r="P7" s="958"/>
      <c r="Q7" s="510"/>
      <c r="R7" s="510"/>
      <c r="S7" s="134"/>
      <c r="T7" s="886"/>
      <c r="U7" s="510"/>
      <c r="V7" s="510"/>
      <c r="W7" s="510"/>
      <c r="X7" s="510"/>
      <c r="Y7" s="134"/>
      <c r="Z7" s="134"/>
    </row>
    <row r="8" spans="1:26" ht="15.75" customHeight="1">
      <c r="A8" s="597" t="s">
        <v>137</v>
      </c>
      <c r="B8" s="702">
        <v>146180574</v>
      </c>
      <c r="C8" s="795">
        <v>143481696</v>
      </c>
      <c r="D8" s="477">
        <v>2698878</v>
      </c>
      <c r="E8" s="795">
        <v>780010</v>
      </c>
      <c r="F8" s="657">
        <v>1918868</v>
      </c>
      <c r="G8" s="959">
        <v>-831249</v>
      </c>
      <c r="H8" s="795">
        <v>1994583</v>
      </c>
      <c r="I8" s="795">
        <v>11131</v>
      </c>
      <c r="J8" s="795">
        <v>1356114</v>
      </c>
      <c r="K8" s="422">
        <v>-181649</v>
      </c>
      <c r="L8" s="960" t="s">
        <v>702</v>
      </c>
      <c r="M8" s="702">
        <v>63344769</v>
      </c>
      <c r="N8" s="795">
        <v>29846626</v>
      </c>
      <c r="O8" s="795">
        <v>71748218</v>
      </c>
      <c r="P8" s="961">
        <v>0.47699999999999998</v>
      </c>
      <c r="Q8" s="373">
        <v>95.1</v>
      </c>
      <c r="R8" s="373">
        <v>12.5</v>
      </c>
      <c r="S8" s="331">
        <v>2.7</v>
      </c>
      <c r="T8" s="962">
        <v>5</v>
      </c>
      <c r="U8" s="373">
        <v>38.200000000000003</v>
      </c>
      <c r="V8" s="795">
        <v>15032436</v>
      </c>
      <c r="W8" s="795">
        <v>118252937</v>
      </c>
      <c r="X8" s="869">
        <v>418000</v>
      </c>
      <c r="Y8" s="657">
        <v>61723125</v>
      </c>
      <c r="Z8" s="657">
        <v>9816976</v>
      </c>
    </row>
    <row r="9" spans="1:26" ht="15.75" customHeight="1">
      <c r="A9" s="1499" t="s">
        <v>138</v>
      </c>
      <c r="B9" s="1406">
        <v>184503987</v>
      </c>
      <c r="C9" s="1407">
        <v>182744530</v>
      </c>
      <c r="D9" s="1407">
        <v>1759457</v>
      </c>
      <c r="E9" s="1407">
        <v>282708</v>
      </c>
      <c r="F9" s="1409">
        <v>1476749</v>
      </c>
      <c r="G9" s="1406">
        <v>437117</v>
      </c>
      <c r="H9" s="1407">
        <v>16838</v>
      </c>
      <c r="I9" s="1407">
        <v>0</v>
      </c>
      <c r="J9" s="1407">
        <v>2000000</v>
      </c>
      <c r="K9" s="1407">
        <v>-1546045</v>
      </c>
      <c r="L9" s="1506" t="s">
        <v>703</v>
      </c>
      <c r="M9" s="1406">
        <v>75240039</v>
      </c>
      <c r="N9" s="1407">
        <v>38893923</v>
      </c>
      <c r="O9" s="1407">
        <v>86037239</v>
      </c>
      <c r="P9" s="1507">
        <v>0.52900000000000003</v>
      </c>
      <c r="Q9" s="1508">
        <v>96.2</v>
      </c>
      <c r="R9" s="1508">
        <v>12.8</v>
      </c>
      <c r="S9" s="1495">
        <v>1.7</v>
      </c>
      <c r="T9" s="1509">
        <v>9.1</v>
      </c>
      <c r="U9" s="1508">
        <v>84.2</v>
      </c>
      <c r="V9" s="1407">
        <v>13313681</v>
      </c>
      <c r="W9" s="1407">
        <v>164281281</v>
      </c>
      <c r="X9" s="1407" t="s">
        <v>304</v>
      </c>
      <c r="Y9" s="1409">
        <v>46469650</v>
      </c>
      <c r="Z9" s="1409">
        <v>6345805</v>
      </c>
    </row>
    <row r="10" spans="1:26" ht="15.75" customHeight="1">
      <c r="A10" s="597" t="s">
        <v>139</v>
      </c>
      <c r="B10" s="531">
        <v>139510142</v>
      </c>
      <c r="C10" s="155">
        <v>135601470</v>
      </c>
      <c r="D10" s="155">
        <v>3908672</v>
      </c>
      <c r="E10" s="155">
        <v>283370</v>
      </c>
      <c r="F10" s="149">
        <v>3625302</v>
      </c>
      <c r="G10" s="531">
        <v>-2399964</v>
      </c>
      <c r="H10" s="155">
        <v>4775</v>
      </c>
      <c r="I10" s="155">
        <v>0</v>
      </c>
      <c r="J10" s="155">
        <v>4526562</v>
      </c>
      <c r="K10" s="155">
        <v>-6921751</v>
      </c>
      <c r="L10" s="258" t="s">
        <v>706</v>
      </c>
      <c r="M10" s="531">
        <v>60747078</v>
      </c>
      <c r="N10" s="155">
        <v>33171794</v>
      </c>
      <c r="O10" s="155">
        <v>70088211</v>
      </c>
      <c r="P10" s="259">
        <v>0.55200000000000005</v>
      </c>
      <c r="Q10" s="166">
        <v>92.4</v>
      </c>
      <c r="R10" s="166">
        <v>10.9</v>
      </c>
      <c r="S10" s="156">
        <v>5.2</v>
      </c>
      <c r="T10" s="555">
        <v>10.9</v>
      </c>
      <c r="U10" s="166">
        <v>81.599999999999994</v>
      </c>
      <c r="V10" s="155">
        <v>9267917</v>
      </c>
      <c r="W10" s="155">
        <v>112319379</v>
      </c>
      <c r="X10" s="155">
        <v>440000</v>
      </c>
      <c r="Y10" s="149">
        <v>33801310</v>
      </c>
      <c r="Z10" s="149">
        <v>3928762</v>
      </c>
    </row>
    <row r="11" spans="1:26" ht="15.75" customHeight="1">
      <c r="A11" s="324" t="s">
        <v>140</v>
      </c>
      <c r="B11" s="1436">
        <v>111089861</v>
      </c>
      <c r="C11" s="1445">
        <v>107640560</v>
      </c>
      <c r="D11" s="1445">
        <v>3449301</v>
      </c>
      <c r="E11" s="1445">
        <v>786588</v>
      </c>
      <c r="F11" s="1431">
        <v>2662713</v>
      </c>
      <c r="G11" s="1436">
        <v>-374329</v>
      </c>
      <c r="H11" s="1445">
        <v>232607</v>
      </c>
      <c r="I11" s="1445" t="s">
        <v>199</v>
      </c>
      <c r="J11" s="1445">
        <v>600000</v>
      </c>
      <c r="K11" s="1445">
        <v>-741722</v>
      </c>
      <c r="L11" s="1457" t="s">
        <v>706</v>
      </c>
      <c r="M11" s="1436">
        <v>46970376</v>
      </c>
      <c r="N11" s="1445">
        <v>28660829</v>
      </c>
      <c r="O11" s="1445">
        <v>55316187</v>
      </c>
      <c r="P11" s="1458">
        <v>0.63</v>
      </c>
      <c r="Q11" s="1444">
        <v>92.7</v>
      </c>
      <c r="R11" s="1444">
        <v>10.6</v>
      </c>
      <c r="S11" s="1446">
        <v>4.8</v>
      </c>
      <c r="T11" s="547">
        <v>9.1999999999999993</v>
      </c>
      <c r="U11" s="1444">
        <v>99.7</v>
      </c>
      <c r="V11" s="1445">
        <v>14550046</v>
      </c>
      <c r="W11" s="1447">
        <v>117925758</v>
      </c>
      <c r="X11" s="1445" t="s">
        <v>199</v>
      </c>
      <c r="Y11" s="1431">
        <v>14065520</v>
      </c>
      <c r="Z11" s="1431">
        <v>3035035</v>
      </c>
    </row>
    <row r="12" spans="1:26" s="1207" customFormat="1" ht="15.75" customHeight="1">
      <c r="A12" s="614" t="s">
        <v>141</v>
      </c>
      <c r="B12" s="531">
        <v>135155652</v>
      </c>
      <c r="C12" s="155">
        <v>132885629</v>
      </c>
      <c r="D12" s="155">
        <v>2270023</v>
      </c>
      <c r="E12" s="155">
        <v>656250</v>
      </c>
      <c r="F12" s="149">
        <v>1613773</v>
      </c>
      <c r="G12" s="531">
        <v>581819</v>
      </c>
      <c r="H12" s="155">
        <v>1107193</v>
      </c>
      <c r="I12" s="155">
        <v>0</v>
      </c>
      <c r="J12" s="155">
        <v>3342601</v>
      </c>
      <c r="K12" s="155">
        <v>-1653589</v>
      </c>
      <c r="L12" s="258" t="s">
        <v>706</v>
      </c>
      <c r="M12" s="531">
        <v>57270588</v>
      </c>
      <c r="N12" s="155">
        <v>38985198</v>
      </c>
      <c r="O12" s="155">
        <v>68602922</v>
      </c>
      <c r="P12" s="259">
        <v>0.7</v>
      </c>
      <c r="Q12" s="166">
        <v>96.4</v>
      </c>
      <c r="R12" s="166">
        <v>12.8</v>
      </c>
      <c r="S12" s="156">
        <v>2.4</v>
      </c>
      <c r="T12" s="555">
        <v>10</v>
      </c>
      <c r="U12" s="166">
        <v>83</v>
      </c>
      <c r="V12" s="155">
        <v>12326998</v>
      </c>
      <c r="W12" s="152">
        <v>139497292</v>
      </c>
      <c r="X12" s="155" t="s">
        <v>304</v>
      </c>
      <c r="Y12" s="149">
        <v>71008710</v>
      </c>
      <c r="Z12" s="149">
        <v>3472636</v>
      </c>
    </row>
    <row r="13" spans="1:26" ht="15.75" customHeight="1">
      <c r="A13" s="324" t="s">
        <v>142</v>
      </c>
      <c r="B13" s="1436">
        <v>157284780</v>
      </c>
      <c r="C13" s="1445">
        <v>155016487</v>
      </c>
      <c r="D13" s="1445">
        <v>2268293</v>
      </c>
      <c r="E13" s="1445">
        <v>436112</v>
      </c>
      <c r="F13" s="1431">
        <v>1832181</v>
      </c>
      <c r="G13" s="1436">
        <v>-63715</v>
      </c>
      <c r="H13" s="1445">
        <v>727308</v>
      </c>
      <c r="I13" s="1445">
        <v>0</v>
      </c>
      <c r="J13" s="1445">
        <v>2026955</v>
      </c>
      <c r="K13" s="1445">
        <v>-1363362</v>
      </c>
      <c r="L13" s="1457" t="s">
        <v>706</v>
      </c>
      <c r="M13" s="1436">
        <v>63818191</v>
      </c>
      <c r="N13" s="1445">
        <v>40423942</v>
      </c>
      <c r="O13" s="1445">
        <v>75425623</v>
      </c>
      <c r="P13" s="1458">
        <v>0.64900000000000002</v>
      </c>
      <c r="Q13" s="1444">
        <v>94</v>
      </c>
      <c r="R13" s="1444">
        <v>15</v>
      </c>
      <c r="S13" s="1446">
        <v>2.4</v>
      </c>
      <c r="T13" s="547">
        <v>9.4</v>
      </c>
      <c r="U13" s="1444">
        <v>119.3</v>
      </c>
      <c r="V13" s="1445">
        <v>6421009</v>
      </c>
      <c r="W13" s="1447">
        <v>145310838</v>
      </c>
      <c r="X13" s="1510">
        <v>0</v>
      </c>
      <c r="Y13" s="1431">
        <v>27980884</v>
      </c>
      <c r="Z13" s="1431">
        <v>1655716</v>
      </c>
    </row>
    <row r="14" spans="1:26" ht="15.75" customHeight="1">
      <c r="A14" s="614" t="s">
        <v>143</v>
      </c>
      <c r="B14" s="531">
        <v>114220746</v>
      </c>
      <c r="C14" s="155">
        <v>111197489</v>
      </c>
      <c r="D14" s="155">
        <f>B14-C14</f>
        <v>3023257</v>
      </c>
      <c r="E14" s="155">
        <v>873448</v>
      </c>
      <c r="F14" s="149">
        <f>D14-E14</f>
        <v>2149809</v>
      </c>
      <c r="G14" s="531">
        <v>73349</v>
      </c>
      <c r="H14" s="155">
        <v>1023120</v>
      </c>
      <c r="I14" s="155">
        <v>25247</v>
      </c>
      <c r="J14" s="155">
        <v>1814634</v>
      </c>
      <c r="K14" s="155">
        <f>G14+H14+I14-J14</f>
        <v>-692918</v>
      </c>
      <c r="L14" s="258" t="s">
        <v>706</v>
      </c>
      <c r="M14" s="531">
        <v>46350928</v>
      </c>
      <c r="N14" s="155">
        <v>33302073</v>
      </c>
      <c r="O14" s="155">
        <v>56114324</v>
      </c>
      <c r="P14" s="259">
        <v>0.73899999999999999</v>
      </c>
      <c r="Q14" s="166">
        <v>92.1</v>
      </c>
      <c r="R14" s="166">
        <v>15.5</v>
      </c>
      <c r="S14" s="156">
        <v>3.8</v>
      </c>
      <c r="T14" s="555">
        <v>7.8</v>
      </c>
      <c r="U14" s="166">
        <v>87.3</v>
      </c>
      <c r="V14" s="155">
        <v>8058404</v>
      </c>
      <c r="W14" s="155">
        <v>105276782</v>
      </c>
      <c r="X14" s="155" t="s">
        <v>304</v>
      </c>
      <c r="Y14" s="149">
        <v>60912404</v>
      </c>
      <c r="Z14" s="149">
        <v>3354171</v>
      </c>
    </row>
    <row r="15" spans="1:26" ht="15.75" customHeight="1">
      <c r="A15" s="324" t="s">
        <v>144</v>
      </c>
      <c r="B15" s="1436">
        <v>137853252</v>
      </c>
      <c r="C15" s="1445">
        <v>131573365</v>
      </c>
      <c r="D15" s="1445">
        <v>6279887</v>
      </c>
      <c r="E15" s="1445">
        <v>1563398</v>
      </c>
      <c r="F15" s="1431">
        <v>4716489</v>
      </c>
      <c r="G15" s="1436">
        <v>1730467</v>
      </c>
      <c r="H15" s="1445">
        <v>3225315</v>
      </c>
      <c r="I15" s="1445">
        <v>0</v>
      </c>
      <c r="J15" s="1445">
        <v>2500000</v>
      </c>
      <c r="K15" s="1445">
        <v>2455782</v>
      </c>
      <c r="L15" s="1457" t="s">
        <v>706</v>
      </c>
      <c r="M15" s="1436">
        <v>51836765</v>
      </c>
      <c r="N15" s="1445">
        <v>37823359</v>
      </c>
      <c r="O15" s="1445">
        <v>62672755</v>
      </c>
      <c r="P15" s="1458">
        <v>0.753</v>
      </c>
      <c r="Q15" s="1444">
        <v>94.3</v>
      </c>
      <c r="R15" s="1444">
        <v>15.7</v>
      </c>
      <c r="S15" s="1446">
        <v>7.5</v>
      </c>
      <c r="T15" s="547">
        <v>4.5</v>
      </c>
      <c r="U15" s="1444" t="s">
        <v>304</v>
      </c>
      <c r="V15" s="1445">
        <v>27578292</v>
      </c>
      <c r="W15" s="1447">
        <v>100667693</v>
      </c>
      <c r="X15" s="1445">
        <v>0</v>
      </c>
      <c r="Y15" s="1431">
        <v>34506613</v>
      </c>
      <c r="Z15" s="1431">
        <v>7951306</v>
      </c>
    </row>
    <row r="16" spans="1:26" ht="15.75" customHeight="1">
      <c r="A16" s="614" t="s">
        <v>145</v>
      </c>
      <c r="B16" s="531">
        <v>162304707</v>
      </c>
      <c r="C16" s="155">
        <v>155125522</v>
      </c>
      <c r="D16" s="155">
        <v>7179185</v>
      </c>
      <c r="E16" s="155">
        <v>1053219</v>
      </c>
      <c r="F16" s="177">
        <v>6125966</v>
      </c>
      <c r="G16" s="531">
        <v>-625190</v>
      </c>
      <c r="H16" s="155">
        <v>5982147</v>
      </c>
      <c r="I16" s="155" t="s">
        <v>199</v>
      </c>
      <c r="J16" s="155">
        <v>8970000</v>
      </c>
      <c r="K16" s="178">
        <v>-3613043</v>
      </c>
      <c r="L16" s="258" t="s">
        <v>706</v>
      </c>
      <c r="M16" s="531">
        <v>61108029</v>
      </c>
      <c r="N16" s="155">
        <v>48098999</v>
      </c>
      <c r="O16" s="155">
        <v>75093664</v>
      </c>
      <c r="P16" s="259">
        <v>0.81200000000000006</v>
      </c>
      <c r="Q16" s="166">
        <v>91</v>
      </c>
      <c r="R16" s="166">
        <v>12.6</v>
      </c>
      <c r="S16" s="156">
        <v>8.1999999999999993</v>
      </c>
      <c r="T16" s="555">
        <v>1.3</v>
      </c>
      <c r="U16" s="187" t="s">
        <v>199</v>
      </c>
      <c r="V16" s="155">
        <v>30258256</v>
      </c>
      <c r="W16" s="152">
        <v>100521476</v>
      </c>
      <c r="X16" s="155" t="s">
        <v>199</v>
      </c>
      <c r="Y16" s="149">
        <v>29193938</v>
      </c>
      <c r="Z16" s="149">
        <v>13289245</v>
      </c>
    </row>
    <row r="17" spans="1:26" ht="15.75" customHeight="1">
      <c r="A17" s="324" t="s">
        <v>146</v>
      </c>
      <c r="B17" s="1436">
        <v>162898389</v>
      </c>
      <c r="C17" s="1445">
        <v>155596179</v>
      </c>
      <c r="D17" s="1445">
        <v>7302210</v>
      </c>
      <c r="E17" s="1445">
        <v>799847</v>
      </c>
      <c r="F17" s="1431">
        <v>6502363</v>
      </c>
      <c r="G17" s="1436">
        <v>1561028</v>
      </c>
      <c r="H17" s="1445">
        <v>2517576</v>
      </c>
      <c r="I17" s="1445" t="s">
        <v>304</v>
      </c>
      <c r="J17" s="1445">
        <v>2255756</v>
      </c>
      <c r="K17" s="1445">
        <v>1822848</v>
      </c>
      <c r="L17" s="1457" t="s">
        <v>706</v>
      </c>
      <c r="M17" s="1436">
        <v>65482650</v>
      </c>
      <c r="N17" s="1445">
        <v>49874111</v>
      </c>
      <c r="O17" s="1445">
        <v>79958224</v>
      </c>
      <c r="P17" s="1458">
        <v>0.78200000000000003</v>
      </c>
      <c r="Q17" s="1444">
        <v>94.8</v>
      </c>
      <c r="R17" s="1444">
        <v>15.5</v>
      </c>
      <c r="S17" s="1446">
        <v>8.1</v>
      </c>
      <c r="T17" s="547">
        <v>7.1</v>
      </c>
      <c r="U17" s="1444" t="s">
        <v>304</v>
      </c>
      <c r="V17" s="1445">
        <v>46090171</v>
      </c>
      <c r="W17" s="1447">
        <v>125852501</v>
      </c>
      <c r="X17" s="1445">
        <v>500000</v>
      </c>
      <c r="Y17" s="1431">
        <v>12157892</v>
      </c>
      <c r="Z17" s="1431">
        <v>12547677</v>
      </c>
    </row>
    <row r="18" spans="1:26" s="1207" customFormat="1" ht="15.75" customHeight="1">
      <c r="A18" s="234" t="s">
        <v>710</v>
      </c>
      <c r="B18" s="674">
        <v>128084617</v>
      </c>
      <c r="C18" s="226">
        <v>125906825</v>
      </c>
      <c r="D18" s="226">
        <v>2177792</v>
      </c>
      <c r="E18" s="226">
        <v>426476</v>
      </c>
      <c r="F18" s="227">
        <v>1751316</v>
      </c>
      <c r="G18" s="674">
        <v>208643</v>
      </c>
      <c r="H18" s="226">
        <v>761238</v>
      </c>
      <c r="I18" s="226">
        <v>0</v>
      </c>
      <c r="J18" s="226">
        <v>2474269</v>
      </c>
      <c r="K18" s="226">
        <v>-1504388</v>
      </c>
      <c r="L18" s="963" t="s">
        <v>703</v>
      </c>
      <c r="M18" s="674">
        <v>51387462</v>
      </c>
      <c r="N18" s="226">
        <v>39058640</v>
      </c>
      <c r="O18" s="226">
        <v>62942256</v>
      </c>
      <c r="P18" s="964">
        <v>0.78</v>
      </c>
      <c r="Q18" s="377">
        <v>96.9</v>
      </c>
      <c r="R18" s="377">
        <v>15.4</v>
      </c>
      <c r="S18" s="230">
        <v>2.8</v>
      </c>
      <c r="T18" s="965">
        <v>9.1</v>
      </c>
      <c r="U18" s="377">
        <v>131.4</v>
      </c>
      <c r="V18" s="226">
        <v>4905868</v>
      </c>
      <c r="W18" s="223">
        <v>145939935</v>
      </c>
      <c r="X18" s="226">
        <v>0</v>
      </c>
      <c r="Y18" s="227">
        <v>34515976</v>
      </c>
      <c r="Z18" s="227">
        <v>3442498</v>
      </c>
    </row>
    <row r="19" spans="1:26" ht="15.75" customHeight="1">
      <c r="A19" s="324" t="s">
        <v>148</v>
      </c>
      <c r="B19" s="1436">
        <v>245076030</v>
      </c>
      <c r="C19" s="1445">
        <v>238176676</v>
      </c>
      <c r="D19" s="1445">
        <v>6899354</v>
      </c>
      <c r="E19" s="1445">
        <v>2998913</v>
      </c>
      <c r="F19" s="1431">
        <v>3900441</v>
      </c>
      <c r="G19" s="1436">
        <v>347923</v>
      </c>
      <c r="H19" s="1445">
        <v>28427</v>
      </c>
      <c r="I19" s="1445">
        <v>0</v>
      </c>
      <c r="J19" s="1445">
        <v>4000000</v>
      </c>
      <c r="K19" s="1445">
        <v>-3623650</v>
      </c>
      <c r="L19" s="1457" t="s">
        <v>706</v>
      </c>
      <c r="M19" s="1436">
        <v>85887021</v>
      </c>
      <c r="N19" s="1445">
        <v>83224240</v>
      </c>
      <c r="O19" s="1445">
        <v>109548554</v>
      </c>
      <c r="P19" s="1458">
        <v>0.97399999999999998</v>
      </c>
      <c r="Q19" s="1444">
        <v>96.4</v>
      </c>
      <c r="R19" s="1444">
        <v>13.7</v>
      </c>
      <c r="S19" s="1446">
        <v>3.6</v>
      </c>
      <c r="T19" s="547">
        <v>4.2</v>
      </c>
      <c r="U19" s="1444">
        <v>50.4</v>
      </c>
      <c r="V19" s="1445">
        <v>21207792</v>
      </c>
      <c r="W19" s="1447">
        <v>143649454</v>
      </c>
      <c r="X19" s="1445">
        <v>460000</v>
      </c>
      <c r="Y19" s="1431">
        <v>35492256</v>
      </c>
      <c r="Z19" s="1431">
        <v>11036831</v>
      </c>
    </row>
    <row r="20" spans="1:26" ht="15.75" customHeight="1">
      <c r="A20" s="614" t="s">
        <v>149</v>
      </c>
      <c r="B20" s="531">
        <v>159085445</v>
      </c>
      <c r="C20" s="155">
        <v>154618588</v>
      </c>
      <c r="D20" s="155">
        <v>4466857</v>
      </c>
      <c r="E20" s="155">
        <v>861223</v>
      </c>
      <c r="F20" s="149">
        <v>3605634</v>
      </c>
      <c r="G20" s="531">
        <v>25960</v>
      </c>
      <c r="H20" s="155">
        <v>9212</v>
      </c>
      <c r="I20" s="155">
        <v>0</v>
      </c>
      <c r="J20" s="155">
        <v>1950000</v>
      </c>
      <c r="K20" s="155">
        <v>-1914828</v>
      </c>
      <c r="L20" s="258" t="s">
        <v>702</v>
      </c>
      <c r="M20" s="531">
        <v>65920481</v>
      </c>
      <c r="N20" s="155">
        <v>50320624</v>
      </c>
      <c r="O20" s="155">
        <v>80700609</v>
      </c>
      <c r="P20" s="259">
        <v>0.77500000000000002</v>
      </c>
      <c r="Q20" s="166">
        <v>94.5</v>
      </c>
      <c r="R20" s="166">
        <v>14.8</v>
      </c>
      <c r="S20" s="156">
        <v>4.5</v>
      </c>
      <c r="T20" s="555">
        <v>7.9</v>
      </c>
      <c r="U20" s="166">
        <v>55.5</v>
      </c>
      <c r="V20" s="155">
        <v>14599801</v>
      </c>
      <c r="W20" s="152">
        <v>141083387</v>
      </c>
      <c r="X20" s="155">
        <v>400000</v>
      </c>
      <c r="Y20" s="149">
        <v>20615871</v>
      </c>
      <c r="Z20" s="149">
        <v>8667662</v>
      </c>
    </row>
    <row r="21" spans="1:26" customFormat="1" ht="15.75" customHeight="1">
      <c r="A21" s="1611" t="s">
        <v>150</v>
      </c>
      <c r="B21" s="1586">
        <v>183447644</v>
      </c>
      <c r="C21" s="1588">
        <v>177051371</v>
      </c>
      <c r="D21" s="1588">
        <v>6396273</v>
      </c>
      <c r="E21" s="1588">
        <v>406893</v>
      </c>
      <c r="F21" s="1642">
        <v>5989380</v>
      </c>
      <c r="G21" s="1586">
        <v>639183</v>
      </c>
      <c r="H21" s="1588">
        <v>22561</v>
      </c>
      <c r="I21" s="1469" t="s">
        <v>199</v>
      </c>
      <c r="J21" s="1588">
        <v>5453451</v>
      </c>
      <c r="K21" s="1588">
        <v>-4791707</v>
      </c>
      <c r="L21" s="1643" t="s">
        <v>706</v>
      </c>
      <c r="M21" s="1586">
        <v>73082242</v>
      </c>
      <c r="N21" s="1588">
        <v>58845090</v>
      </c>
      <c r="O21" s="1588">
        <v>90469794</v>
      </c>
      <c r="P21" s="1644">
        <v>0.81200000000000006</v>
      </c>
      <c r="Q21" s="1587">
        <v>97.3</v>
      </c>
      <c r="R21" s="1587">
        <v>14</v>
      </c>
      <c r="S21" s="1589">
        <v>6.6</v>
      </c>
      <c r="T21" s="1645">
        <v>4.3</v>
      </c>
      <c r="U21" s="1587">
        <v>41</v>
      </c>
      <c r="V21" s="1588">
        <v>13817286</v>
      </c>
      <c r="W21" s="1590">
        <v>145681346</v>
      </c>
      <c r="X21" s="1588" t="s">
        <v>199</v>
      </c>
      <c r="Y21" s="1642">
        <v>2230382</v>
      </c>
      <c r="Z21" s="1642">
        <v>4258676</v>
      </c>
    </row>
    <row r="22" spans="1:26" ht="15.75" customHeight="1">
      <c r="A22" s="614" t="s">
        <v>151</v>
      </c>
      <c r="B22" s="538">
        <v>137048330</v>
      </c>
      <c r="C22" s="178">
        <v>130407165</v>
      </c>
      <c r="D22" s="155">
        <v>6641165</v>
      </c>
      <c r="E22" s="178">
        <v>276081</v>
      </c>
      <c r="F22" s="149">
        <v>6365084</v>
      </c>
      <c r="G22" s="538">
        <v>1187995</v>
      </c>
      <c r="H22" s="178">
        <v>5573</v>
      </c>
      <c r="I22" s="178">
        <v>0</v>
      </c>
      <c r="J22" s="178">
        <v>2384465</v>
      </c>
      <c r="K22" s="178">
        <v>-1190897</v>
      </c>
      <c r="L22" s="966" t="s">
        <v>706</v>
      </c>
      <c r="M22" s="538">
        <v>55773235</v>
      </c>
      <c r="N22" s="178">
        <v>51508676</v>
      </c>
      <c r="O22" s="178">
        <v>70582222</v>
      </c>
      <c r="P22" s="967">
        <v>0.93899999999999995</v>
      </c>
      <c r="Q22" s="187">
        <v>99.1</v>
      </c>
      <c r="R22" s="187">
        <v>17.5</v>
      </c>
      <c r="S22" s="252">
        <v>9</v>
      </c>
      <c r="T22" s="968">
        <v>6.4</v>
      </c>
      <c r="U22" s="187">
        <v>48.3</v>
      </c>
      <c r="V22" s="178">
        <v>10288805</v>
      </c>
      <c r="W22" s="178">
        <v>83382047</v>
      </c>
      <c r="X22" s="178">
        <v>0</v>
      </c>
      <c r="Y22" s="177">
        <v>33316834</v>
      </c>
      <c r="Z22" s="177">
        <v>5329977</v>
      </c>
    </row>
    <row r="23" spans="1:26" ht="15.75" customHeight="1">
      <c r="A23" s="324" t="s">
        <v>216</v>
      </c>
      <c r="B23" s="1436">
        <v>259868457</v>
      </c>
      <c r="C23" s="1445">
        <v>247904195</v>
      </c>
      <c r="D23" s="1445">
        <v>11964262</v>
      </c>
      <c r="E23" s="1445">
        <v>3016096</v>
      </c>
      <c r="F23" s="1431">
        <v>8948166</v>
      </c>
      <c r="G23" s="1436">
        <v>180947</v>
      </c>
      <c r="H23" s="1445">
        <v>1368617</v>
      </c>
      <c r="I23" s="1445">
        <v>0</v>
      </c>
      <c r="J23" s="1445">
        <v>0</v>
      </c>
      <c r="K23" s="1445">
        <v>1549564</v>
      </c>
      <c r="L23" s="1457" t="s">
        <v>706</v>
      </c>
      <c r="M23" s="1436">
        <v>94412225</v>
      </c>
      <c r="N23" s="1445">
        <v>87360043</v>
      </c>
      <c r="O23" s="1445">
        <v>119328116</v>
      </c>
      <c r="P23" s="1458">
        <v>0.93200000000000005</v>
      </c>
      <c r="Q23" s="1444">
        <v>98.5</v>
      </c>
      <c r="R23" s="1444">
        <v>13.2</v>
      </c>
      <c r="S23" s="1446">
        <v>7.5</v>
      </c>
      <c r="T23" s="547">
        <v>2.1</v>
      </c>
      <c r="U23" s="1444">
        <v>21.3</v>
      </c>
      <c r="V23" s="1445">
        <v>42736628</v>
      </c>
      <c r="W23" s="1445">
        <v>186489295</v>
      </c>
      <c r="X23" s="1445">
        <v>450000</v>
      </c>
      <c r="Y23" s="1431">
        <v>102881281</v>
      </c>
      <c r="Z23" s="1431">
        <v>14623919</v>
      </c>
    </row>
    <row r="24" spans="1:26" ht="15.75" customHeight="1">
      <c r="A24" s="614" t="s">
        <v>153</v>
      </c>
      <c r="B24" s="538">
        <v>140892901</v>
      </c>
      <c r="C24" s="178">
        <v>132297605</v>
      </c>
      <c r="D24" s="155">
        <v>8595296</v>
      </c>
      <c r="E24" s="178">
        <v>193410</v>
      </c>
      <c r="F24" s="149">
        <v>8401886</v>
      </c>
      <c r="G24" s="538">
        <v>185875</v>
      </c>
      <c r="H24" s="178">
        <v>6599900</v>
      </c>
      <c r="I24" s="178">
        <v>0</v>
      </c>
      <c r="J24" s="178">
        <v>6500000</v>
      </c>
      <c r="K24" s="178">
        <v>285775</v>
      </c>
      <c r="L24" s="966" t="s">
        <v>706</v>
      </c>
      <c r="M24" s="538">
        <v>55204775</v>
      </c>
      <c r="N24" s="178">
        <v>46565973</v>
      </c>
      <c r="O24" s="178">
        <v>68678825</v>
      </c>
      <c r="P24" s="967">
        <v>0.86599999999999999</v>
      </c>
      <c r="Q24" s="187">
        <v>91.8</v>
      </c>
      <c r="R24" s="187">
        <v>16.399999999999999</v>
      </c>
      <c r="S24" s="252">
        <v>12.2</v>
      </c>
      <c r="T24" s="968">
        <v>5.2</v>
      </c>
      <c r="U24" s="187">
        <v>1.3</v>
      </c>
      <c r="V24" s="178">
        <v>14362805</v>
      </c>
      <c r="W24" s="178">
        <v>81776449</v>
      </c>
      <c r="X24" s="155">
        <v>70000</v>
      </c>
      <c r="Y24" s="177">
        <v>30663580</v>
      </c>
      <c r="Z24" s="177">
        <v>10658533</v>
      </c>
    </row>
    <row r="25" spans="1:26" ht="15.75" customHeight="1">
      <c r="A25" s="324" t="s">
        <v>154</v>
      </c>
      <c r="B25" s="1436">
        <v>249488154</v>
      </c>
      <c r="C25" s="1595">
        <v>243323649</v>
      </c>
      <c r="D25" s="1595">
        <v>6164505</v>
      </c>
      <c r="E25" s="1595">
        <v>1771258</v>
      </c>
      <c r="F25" s="1646">
        <v>4393247</v>
      </c>
      <c r="G25" s="1436">
        <v>3031061</v>
      </c>
      <c r="H25" s="1595">
        <v>14341</v>
      </c>
      <c r="I25" s="1595">
        <v>820147</v>
      </c>
      <c r="J25" s="1595">
        <v>4000000</v>
      </c>
      <c r="K25" s="1595">
        <v>-134451</v>
      </c>
      <c r="L25" s="1647" t="s">
        <v>706</v>
      </c>
      <c r="M25" s="1436">
        <v>104421047</v>
      </c>
      <c r="N25" s="1595">
        <v>94116147</v>
      </c>
      <c r="O25" s="1595">
        <v>131555029</v>
      </c>
      <c r="P25" s="1648">
        <v>0.91200000000000003</v>
      </c>
      <c r="Q25" s="1594">
        <v>97.3</v>
      </c>
      <c r="R25" s="1594">
        <v>17.899999999999999</v>
      </c>
      <c r="S25" s="1596">
        <v>3.3</v>
      </c>
      <c r="T25" s="547">
        <v>3.6</v>
      </c>
      <c r="U25" s="1594" t="s">
        <v>199</v>
      </c>
      <c r="V25" s="1595">
        <v>41635555</v>
      </c>
      <c r="W25" s="1595">
        <v>165088254</v>
      </c>
      <c r="X25" s="1595">
        <v>270000</v>
      </c>
      <c r="Y25" s="1646">
        <v>43621719</v>
      </c>
      <c r="Z25" s="1646">
        <v>21068345</v>
      </c>
    </row>
    <row r="26" spans="1:26" ht="15.75" customHeight="1">
      <c r="A26" s="614" t="s">
        <v>155</v>
      </c>
      <c r="B26" s="538">
        <v>174600198</v>
      </c>
      <c r="C26" s="453">
        <v>167261012</v>
      </c>
      <c r="D26" s="457">
        <v>7339186</v>
      </c>
      <c r="E26" s="453">
        <v>2316890</v>
      </c>
      <c r="F26" s="272">
        <v>5022296</v>
      </c>
      <c r="G26" s="538">
        <v>128821</v>
      </c>
      <c r="H26" s="453">
        <v>1013674</v>
      </c>
      <c r="I26" s="453">
        <v>0</v>
      </c>
      <c r="J26" s="453">
        <v>7000000</v>
      </c>
      <c r="K26" s="453">
        <v>-5857505</v>
      </c>
      <c r="L26" s="969" t="s">
        <v>706</v>
      </c>
      <c r="M26" s="538">
        <v>71168552</v>
      </c>
      <c r="N26" s="453">
        <v>63266043</v>
      </c>
      <c r="O26" s="453">
        <v>89751912</v>
      </c>
      <c r="P26" s="970">
        <v>0.90700000000000003</v>
      </c>
      <c r="Q26" s="452">
        <v>92.7</v>
      </c>
      <c r="R26" s="452">
        <v>16.399999999999999</v>
      </c>
      <c r="S26" s="279">
        <v>5.6</v>
      </c>
      <c r="T26" s="968">
        <v>1.2</v>
      </c>
      <c r="U26" s="452" t="s">
        <v>304</v>
      </c>
      <c r="V26" s="453">
        <v>44356413</v>
      </c>
      <c r="W26" s="453">
        <v>79248752</v>
      </c>
      <c r="X26" s="453">
        <v>0</v>
      </c>
      <c r="Y26" s="278">
        <v>54895205</v>
      </c>
      <c r="Z26" s="278">
        <v>16055083</v>
      </c>
    </row>
    <row r="27" spans="1:26" ht="15.75" customHeight="1">
      <c r="A27" s="324" t="s">
        <v>156</v>
      </c>
      <c r="B27" s="1436">
        <v>241524609</v>
      </c>
      <c r="C27" s="1595">
        <v>236230047</v>
      </c>
      <c r="D27" s="1595">
        <v>5294562</v>
      </c>
      <c r="E27" s="1595">
        <v>1139014</v>
      </c>
      <c r="F27" s="1646">
        <v>4155548</v>
      </c>
      <c r="G27" s="1436" t="s">
        <v>722</v>
      </c>
      <c r="H27" s="1595">
        <v>4218231</v>
      </c>
      <c r="I27" s="1595" t="s">
        <v>304</v>
      </c>
      <c r="J27" s="1595">
        <v>500000</v>
      </c>
      <c r="K27" s="1595">
        <v>1253165</v>
      </c>
      <c r="L27" s="1647" t="s">
        <v>706</v>
      </c>
      <c r="M27" s="1436">
        <v>95255678</v>
      </c>
      <c r="N27" s="1595">
        <v>85469910</v>
      </c>
      <c r="O27" s="1595">
        <v>119828203</v>
      </c>
      <c r="P27" s="1458">
        <v>0.90300000000000002</v>
      </c>
      <c r="Q27" s="1594">
        <v>89.4</v>
      </c>
      <c r="R27" s="1594">
        <v>13</v>
      </c>
      <c r="S27" s="1596">
        <v>3.5</v>
      </c>
      <c r="T27" s="547">
        <v>0.1</v>
      </c>
      <c r="U27" s="1594" t="s">
        <v>304</v>
      </c>
      <c r="V27" s="1595">
        <v>46590426</v>
      </c>
      <c r="W27" s="1595">
        <v>130515863</v>
      </c>
      <c r="X27" s="1595">
        <v>60000</v>
      </c>
      <c r="Y27" s="1646">
        <v>149761266</v>
      </c>
      <c r="Z27" s="1646">
        <v>28441601</v>
      </c>
    </row>
    <row r="28" spans="1:26" ht="15.75" customHeight="1">
      <c r="A28" s="614" t="s">
        <v>157</v>
      </c>
      <c r="B28" s="531">
        <v>177320498</v>
      </c>
      <c r="C28" s="477">
        <v>171315612</v>
      </c>
      <c r="D28" s="477">
        <v>6004886</v>
      </c>
      <c r="E28" s="477">
        <v>296394</v>
      </c>
      <c r="F28" s="108">
        <v>5708492</v>
      </c>
      <c r="G28" s="531">
        <v>630964</v>
      </c>
      <c r="H28" s="477">
        <v>8232</v>
      </c>
      <c r="I28" s="477">
        <v>0</v>
      </c>
      <c r="J28" s="477">
        <v>3112750</v>
      </c>
      <c r="K28" s="477" t="s">
        <v>724</v>
      </c>
      <c r="L28" s="971" t="s">
        <v>706</v>
      </c>
      <c r="M28" s="531">
        <v>73404927</v>
      </c>
      <c r="N28" s="477">
        <v>54225764</v>
      </c>
      <c r="O28" s="477">
        <v>89193022</v>
      </c>
      <c r="P28" s="513">
        <v>0.74199999999999999</v>
      </c>
      <c r="Q28" s="478">
        <v>99.4</v>
      </c>
      <c r="R28" s="478">
        <v>17.5</v>
      </c>
      <c r="S28" s="121">
        <v>6.4</v>
      </c>
      <c r="T28" s="555">
        <v>6.2</v>
      </c>
      <c r="U28" s="478">
        <v>36.200000000000003</v>
      </c>
      <c r="V28" s="477">
        <v>17447797</v>
      </c>
      <c r="W28" s="477">
        <v>178858278</v>
      </c>
      <c r="X28" s="453">
        <v>0</v>
      </c>
      <c r="Y28" s="108">
        <v>39137031</v>
      </c>
      <c r="Z28" s="108">
        <v>10884566</v>
      </c>
    </row>
    <row r="29" spans="1:26" ht="15.75" customHeight="1">
      <c r="A29" s="1499" t="s">
        <v>158</v>
      </c>
      <c r="B29" s="1406">
        <v>190285882</v>
      </c>
      <c r="C29" s="1407">
        <v>186128611</v>
      </c>
      <c r="D29" s="1407">
        <v>4157271</v>
      </c>
      <c r="E29" s="1407">
        <v>686134</v>
      </c>
      <c r="F29" s="1409">
        <v>3471137</v>
      </c>
      <c r="G29" s="1406">
        <v>67231</v>
      </c>
      <c r="H29" s="1407">
        <v>521507</v>
      </c>
      <c r="I29" s="1407">
        <v>0</v>
      </c>
      <c r="J29" s="1407">
        <v>1715690</v>
      </c>
      <c r="K29" s="1407">
        <v>-1126952</v>
      </c>
      <c r="L29" s="1506" t="s">
        <v>703</v>
      </c>
      <c r="M29" s="1406">
        <v>86844559</v>
      </c>
      <c r="N29" s="1407">
        <v>67759632</v>
      </c>
      <c r="O29" s="1407">
        <v>106789745</v>
      </c>
      <c r="P29" s="1507">
        <v>0.79700000000000004</v>
      </c>
      <c r="Q29" s="1411">
        <v>94.1</v>
      </c>
      <c r="R29" s="1411">
        <v>15.2</v>
      </c>
      <c r="S29" s="1495">
        <v>3.25</v>
      </c>
      <c r="T29" s="1509">
        <v>9.1</v>
      </c>
      <c r="U29" s="1411">
        <v>78.400000000000006</v>
      </c>
      <c r="V29" s="1407">
        <v>26998146</v>
      </c>
      <c r="W29" s="1407">
        <v>212912962</v>
      </c>
      <c r="X29" s="1407">
        <v>200000</v>
      </c>
      <c r="Y29" s="1409">
        <v>51975373</v>
      </c>
      <c r="Z29" s="1409">
        <v>9862776</v>
      </c>
    </row>
    <row r="30" spans="1:26" s="1207" customFormat="1" ht="15.75" customHeight="1">
      <c r="A30" s="614" t="s">
        <v>217</v>
      </c>
      <c r="B30" s="531">
        <v>217429616</v>
      </c>
      <c r="C30" s="155">
        <v>208940471</v>
      </c>
      <c r="D30" s="155">
        <v>8489145</v>
      </c>
      <c r="E30" s="155">
        <v>3395355</v>
      </c>
      <c r="F30" s="149">
        <v>5093790</v>
      </c>
      <c r="G30" s="531">
        <v>874169</v>
      </c>
      <c r="H30" s="155">
        <v>1022536</v>
      </c>
      <c r="I30" s="1232">
        <v>0</v>
      </c>
      <c r="J30" s="155">
        <v>0</v>
      </c>
      <c r="K30" s="155">
        <v>1896705</v>
      </c>
      <c r="L30" s="258" t="s">
        <v>706</v>
      </c>
      <c r="M30" s="531">
        <v>87203614</v>
      </c>
      <c r="N30" s="155">
        <v>72004108</v>
      </c>
      <c r="O30" s="155">
        <v>108543575</v>
      </c>
      <c r="P30" s="259">
        <v>0.84799999999999998</v>
      </c>
      <c r="Q30" s="166">
        <v>88.4</v>
      </c>
      <c r="R30" s="166">
        <v>12.1</v>
      </c>
      <c r="S30" s="156">
        <v>4.7</v>
      </c>
      <c r="T30" s="555">
        <v>3.4</v>
      </c>
      <c r="U30" s="166">
        <v>20.7</v>
      </c>
      <c r="V30" s="155">
        <v>46849981</v>
      </c>
      <c r="W30" s="155">
        <v>207871979</v>
      </c>
      <c r="X30" s="155">
        <v>22277</v>
      </c>
      <c r="Y30" s="149">
        <v>15421592</v>
      </c>
      <c r="Z30" s="149">
        <v>7385819</v>
      </c>
    </row>
    <row r="31" spans="1:26" ht="15.75" customHeight="1">
      <c r="A31" s="324" t="s">
        <v>218</v>
      </c>
      <c r="B31" s="1436">
        <v>129790580</v>
      </c>
      <c r="C31" s="486">
        <v>126567199</v>
      </c>
      <c r="D31" s="486">
        <v>3223381</v>
      </c>
      <c r="E31" s="486">
        <v>975199</v>
      </c>
      <c r="F31" s="124">
        <v>2248182</v>
      </c>
      <c r="G31" s="1436">
        <v>56887</v>
      </c>
      <c r="H31" s="486">
        <v>4670</v>
      </c>
      <c r="I31" s="486">
        <v>0</v>
      </c>
      <c r="J31" s="486">
        <v>0</v>
      </c>
      <c r="K31" s="486">
        <v>61557</v>
      </c>
      <c r="L31" s="972" t="s">
        <v>706</v>
      </c>
      <c r="M31" s="1436">
        <v>53422885</v>
      </c>
      <c r="N31" s="486">
        <v>40379231</v>
      </c>
      <c r="O31" s="486">
        <v>65520173</v>
      </c>
      <c r="P31" s="1649">
        <v>0.77300000000000002</v>
      </c>
      <c r="Q31" s="487">
        <v>91.1</v>
      </c>
      <c r="R31" s="487">
        <v>16</v>
      </c>
      <c r="S31" s="125">
        <v>3.4</v>
      </c>
      <c r="T31" s="547">
        <v>9.9</v>
      </c>
      <c r="U31" s="487">
        <v>49.3</v>
      </c>
      <c r="V31" s="486">
        <v>12194200</v>
      </c>
      <c r="W31" s="486">
        <v>134621769</v>
      </c>
      <c r="X31" s="486">
        <v>200000</v>
      </c>
      <c r="Y31" s="124">
        <v>52282824</v>
      </c>
      <c r="Z31" s="124">
        <v>3909340</v>
      </c>
    </row>
    <row r="32" spans="1:26" s="1207" customFormat="1" ht="15.75" customHeight="1">
      <c r="A32" s="614" t="s">
        <v>219</v>
      </c>
      <c r="B32" s="531">
        <v>91088026</v>
      </c>
      <c r="C32" s="472">
        <v>89478327</v>
      </c>
      <c r="D32" s="472">
        <v>1609699</v>
      </c>
      <c r="E32" s="472">
        <v>414324</v>
      </c>
      <c r="F32" s="466">
        <v>1195375</v>
      </c>
      <c r="G32" s="531">
        <v>-585513</v>
      </c>
      <c r="H32" s="472">
        <v>3194</v>
      </c>
      <c r="I32" s="472">
        <v>0</v>
      </c>
      <c r="J32" s="472">
        <v>200000</v>
      </c>
      <c r="K32" s="472">
        <v>-782319</v>
      </c>
      <c r="L32" s="1245" t="s">
        <v>706</v>
      </c>
      <c r="M32" s="531">
        <v>38531330</v>
      </c>
      <c r="N32" s="472">
        <v>26933511</v>
      </c>
      <c r="O32" s="472">
        <v>46496323</v>
      </c>
      <c r="P32" s="1246">
        <v>0.71</v>
      </c>
      <c r="Q32" s="1238">
        <v>89.1</v>
      </c>
      <c r="R32" s="1238">
        <v>13.7</v>
      </c>
      <c r="S32" s="1239">
        <v>2.6</v>
      </c>
      <c r="T32" s="555">
        <v>8.4</v>
      </c>
      <c r="U32" s="1238">
        <v>6.5</v>
      </c>
      <c r="V32" s="472">
        <v>19252329</v>
      </c>
      <c r="W32" s="472">
        <v>61172225</v>
      </c>
      <c r="X32" s="472">
        <v>0</v>
      </c>
      <c r="Y32" s="466">
        <v>1016697</v>
      </c>
      <c r="Z32" s="466">
        <v>6951912</v>
      </c>
    </row>
    <row r="33" spans="1:26" ht="15.75" customHeight="1">
      <c r="A33" s="324" t="s">
        <v>162</v>
      </c>
      <c r="B33" s="1436">
        <v>170980342</v>
      </c>
      <c r="C33" s="486">
        <v>166718909</v>
      </c>
      <c r="D33" s="486">
        <v>4261433</v>
      </c>
      <c r="E33" s="486">
        <v>1625178</v>
      </c>
      <c r="F33" s="124">
        <v>2636255</v>
      </c>
      <c r="G33" s="1436">
        <v>-1072546</v>
      </c>
      <c r="H33" s="486">
        <v>21580</v>
      </c>
      <c r="I33" s="486">
        <v>0</v>
      </c>
      <c r="J33" s="486">
        <v>1500000</v>
      </c>
      <c r="K33" s="486">
        <v>-2550966</v>
      </c>
      <c r="L33" s="972" t="s">
        <v>706</v>
      </c>
      <c r="M33" s="1436">
        <v>77308337</v>
      </c>
      <c r="N33" s="486">
        <v>54439457</v>
      </c>
      <c r="O33" s="486">
        <v>92760094</v>
      </c>
      <c r="P33" s="1649">
        <v>0.71</v>
      </c>
      <c r="Q33" s="487">
        <v>94.3</v>
      </c>
      <c r="R33" s="487">
        <v>16.399999999999999</v>
      </c>
      <c r="S33" s="125">
        <v>2.8</v>
      </c>
      <c r="T33" s="547">
        <v>5.0999999999999996</v>
      </c>
      <c r="U33" s="487">
        <v>9.6999999999999993</v>
      </c>
      <c r="V33" s="486">
        <v>43561697</v>
      </c>
      <c r="W33" s="486">
        <v>127457845</v>
      </c>
      <c r="X33" s="486">
        <v>0</v>
      </c>
      <c r="Y33" s="124">
        <v>29685580</v>
      </c>
      <c r="Z33" s="124">
        <v>18388974</v>
      </c>
    </row>
    <row r="34" spans="1:26" s="1207" customFormat="1" ht="15.75" customHeight="1">
      <c r="A34" s="614" t="s">
        <v>220</v>
      </c>
      <c r="B34" s="531">
        <v>116624744</v>
      </c>
      <c r="C34" s="477">
        <v>113617230</v>
      </c>
      <c r="D34" s="477">
        <v>3007514</v>
      </c>
      <c r="E34" s="477">
        <v>421571</v>
      </c>
      <c r="F34" s="108">
        <v>2585943</v>
      </c>
      <c r="G34" s="531">
        <v>-316982</v>
      </c>
      <c r="H34" s="477">
        <v>2073766</v>
      </c>
      <c r="I34" s="973">
        <v>0</v>
      </c>
      <c r="J34" s="477">
        <v>2716330</v>
      </c>
      <c r="K34" s="477">
        <v>-959546</v>
      </c>
      <c r="L34" s="971" t="s">
        <v>706</v>
      </c>
      <c r="M34" s="531">
        <v>51419989</v>
      </c>
      <c r="N34" s="477">
        <v>35151840</v>
      </c>
      <c r="O34" s="477">
        <v>61699567</v>
      </c>
      <c r="P34" s="513">
        <v>0.69799999999999995</v>
      </c>
      <c r="Q34" s="478">
        <v>86.9</v>
      </c>
      <c r="R34" s="478">
        <v>15.9</v>
      </c>
      <c r="S34" s="121">
        <v>4.2</v>
      </c>
      <c r="T34" s="555">
        <v>3.6</v>
      </c>
      <c r="U34" s="974" t="s">
        <v>304</v>
      </c>
      <c r="V34" s="477">
        <v>36477846</v>
      </c>
      <c r="W34" s="477">
        <v>67382259</v>
      </c>
      <c r="X34" s="973" t="s">
        <v>304</v>
      </c>
      <c r="Y34" s="108">
        <v>19801260</v>
      </c>
      <c r="Z34" s="108">
        <v>14103054</v>
      </c>
    </row>
    <row r="35" spans="1:26" ht="15.75" customHeight="1">
      <c r="A35" s="324" t="s">
        <v>164</v>
      </c>
      <c r="B35" s="1436">
        <v>199953162</v>
      </c>
      <c r="C35" s="486">
        <v>193109850</v>
      </c>
      <c r="D35" s="486">
        <v>6843312</v>
      </c>
      <c r="E35" s="486">
        <v>444401</v>
      </c>
      <c r="F35" s="124">
        <v>6398911</v>
      </c>
      <c r="G35" s="1436">
        <v>-1085081</v>
      </c>
      <c r="H35" s="486">
        <v>2808</v>
      </c>
      <c r="I35" s="486" t="s">
        <v>304</v>
      </c>
      <c r="J35" s="486">
        <v>625000</v>
      </c>
      <c r="K35" s="486">
        <v>-1707273</v>
      </c>
      <c r="L35" s="972" t="s">
        <v>706</v>
      </c>
      <c r="M35" s="1436">
        <v>74474287</v>
      </c>
      <c r="N35" s="486">
        <v>58596396</v>
      </c>
      <c r="O35" s="486">
        <v>91998582</v>
      </c>
      <c r="P35" s="1649">
        <v>0.81</v>
      </c>
      <c r="Q35" s="487">
        <v>96.7</v>
      </c>
      <c r="R35" s="487">
        <v>16.2</v>
      </c>
      <c r="S35" s="125">
        <v>7</v>
      </c>
      <c r="T35" s="547">
        <v>2.5</v>
      </c>
      <c r="U35" s="487" t="s">
        <v>304</v>
      </c>
      <c r="V35" s="486">
        <v>25082261</v>
      </c>
      <c r="W35" s="486">
        <v>144661426</v>
      </c>
      <c r="X35" s="486">
        <v>100000</v>
      </c>
      <c r="Y35" s="124">
        <v>24627719</v>
      </c>
      <c r="Z35" s="124">
        <v>10069560</v>
      </c>
    </row>
    <row r="36" spans="1:26" ht="15.75" customHeight="1">
      <c r="A36" s="614" t="s">
        <v>165</v>
      </c>
      <c r="B36" s="531">
        <v>153045496</v>
      </c>
      <c r="C36" s="477">
        <v>150964681</v>
      </c>
      <c r="D36" s="477">
        <v>2080815</v>
      </c>
      <c r="E36" s="477">
        <v>566879</v>
      </c>
      <c r="F36" s="108">
        <v>1513936</v>
      </c>
      <c r="G36" s="531" t="s">
        <v>729</v>
      </c>
      <c r="H36" s="477">
        <v>39981</v>
      </c>
      <c r="I36" s="477">
        <v>21227</v>
      </c>
      <c r="J36" s="477">
        <v>3438437</v>
      </c>
      <c r="K36" s="477" t="s">
        <v>730</v>
      </c>
      <c r="L36" s="971" t="s">
        <v>706</v>
      </c>
      <c r="M36" s="531">
        <v>61308856</v>
      </c>
      <c r="N36" s="477">
        <v>59684567</v>
      </c>
      <c r="O36" s="477">
        <v>77926665</v>
      </c>
      <c r="P36" s="513">
        <v>0.98199999999999998</v>
      </c>
      <c r="Q36" s="478">
        <v>92</v>
      </c>
      <c r="R36" s="478">
        <v>15.4</v>
      </c>
      <c r="S36" s="121">
        <v>1.9</v>
      </c>
      <c r="T36" s="555">
        <v>5.7</v>
      </c>
      <c r="U36" s="478">
        <v>27.5</v>
      </c>
      <c r="V36" s="477">
        <v>14074677</v>
      </c>
      <c r="W36" s="477">
        <v>98976977</v>
      </c>
      <c r="X36" s="477">
        <v>1020000</v>
      </c>
      <c r="Y36" s="108">
        <v>134461378</v>
      </c>
      <c r="Z36" s="108">
        <v>6200511</v>
      </c>
    </row>
    <row r="37" spans="1:26" ht="15.75" customHeight="1">
      <c r="A37" s="324" t="s">
        <v>166</v>
      </c>
      <c r="B37" s="1436">
        <v>157661100</v>
      </c>
      <c r="C37" s="486">
        <v>148384455</v>
      </c>
      <c r="D37" s="486">
        <v>9276645</v>
      </c>
      <c r="E37" s="486">
        <v>2817243</v>
      </c>
      <c r="F37" s="124">
        <v>6459402</v>
      </c>
      <c r="G37" s="1436">
        <v>970831</v>
      </c>
      <c r="H37" s="486">
        <v>2333742</v>
      </c>
      <c r="I37" s="486" t="s">
        <v>304</v>
      </c>
      <c r="J37" s="486">
        <v>7423659</v>
      </c>
      <c r="K37" s="486">
        <v>-4119086</v>
      </c>
      <c r="L37" s="972" t="s">
        <v>706</v>
      </c>
      <c r="M37" s="1436">
        <v>62790890</v>
      </c>
      <c r="N37" s="486">
        <v>62628373</v>
      </c>
      <c r="O37" s="486">
        <v>80406137</v>
      </c>
      <c r="P37" s="1649">
        <v>1.004</v>
      </c>
      <c r="Q37" s="487">
        <v>93.1</v>
      </c>
      <c r="R37" s="487">
        <v>16.2</v>
      </c>
      <c r="S37" s="125">
        <v>8</v>
      </c>
      <c r="T37" s="547">
        <v>1.6</v>
      </c>
      <c r="U37" s="487" t="s">
        <v>304</v>
      </c>
      <c r="V37" s="486">
        <v>25926459</v>
      </c>
      <c r="W37" s="486">
        <v>52439993</v>
      </c>
      <c r="X37" s="486" t="s">
        <v>304</v>
      </c>
      <c r="Y37" s="124">
        <v>32445984</v>
      </c>
      <c r="Z37" s="124">
        <v>9085589</v>
      </c>
    </row>
    <row r="38" spans="1:26" ht="15.75" customHeight="1">
      <c r="A38" s="614" t="s">
        <v>167</v>
      </c>
      <c r="B38" s="531">
        <v>150101737</v>
      </c>
      <c r="C38" s="477">
        <v>143635209</v>
      </c>
      <c r="D38" s="477">
        <v>6466528</v>
      </c>
      <c r="E38" s="477">
        <v>241871</v>
      </c>
      <c r="F38" s="108">
        <v>6224657</v>
      </c>
      <c r="G38" s="531">
        <v>1556165</v>
      </c>
      <c r="H38" s="477">
        <v>4006706</v>
      </c>
      <c r="I38" s="477" t="s">
        <v>304</v>
      </c>
      <c r="J38" s="477">
        <v>4000000</v>
      </c>
      <c r="K38" s="477">
        <v>1562871</v>
      </c>
      <c r="L38" s="971" t="s">
        <v>706</v>
      </c>
      <c r="M38" s="531">
        <v>68197205</v>
      </c>
      <c r="N38" s="477">
        <v>50507259</v>
      </c>
      <c r="O38" s="477">
        <v>82755226</v>
      </c>
      <c r="P38" s="513">
        <v>0.755</v>
      </c>
      <c r="Q38" s="478">
        <v>90.8</v>
      </c>
      <c r="R38" s="478">
        <v>15.9</v>
      </c>
      <c r="S38" s="121">
        <v>7.5</v>
      </c>
      <c r="T38" s="555">
        <v>3.8</v>
      </c>
      <c r="U38" s="478">
        <v>16.7</v>
      </c>
      <c r="V38" s="477">
        <v>17080164</v>
      </c>
      <c r="W38" s="477">
        <v>94153326</v>
      </c>
      <c r="X38" s="477">
        <v>0</v>
      </c>
      <c r="Y38" s="108">
        <v>12267867</v>
      </c>
      <c r="Z38" s="108">
        <v>7481583</v>
      </c>
    </row>
    <row r="39" spans="1:26" ht="15.75" customHeight="1">
      <c r="A39" s="324" t="s">
        <v>168</v>
      </c>
      <c r="B39" s="1436">
        <v>246518164</v>
      </c>
      <c r="C39" s="486">
        <v>229444912</v>
      </c>
      <c r="D39" s="486">
        <v>17073252</v>
      </c>
      <c r="E39" s="486">
        <v>8876962</v>
      </c>
      <c r="F39" s="124">
        <v>8196290</v>
      </c>
      <c r="G39" s="1436">
        <v>-1519374</v>
      </c>
      <c r="H39" s="486">
        <v>8100000</v>
      </c>
      <c r="I39" s="486" t="s">
        <v>304</v>
      </c>
      <c r="J39" s="486">
        <v>3428413</v>
      </c>
      <c r="K39" s="486">
        <v>3152213</v>
      </c>
      <c r="L39" s="972" t="s">
        <v>733</v>
      </c>
      <c r="M39" s="1436">
        <v>70567807</v>
      </c>
      <c r="N39" s="486">
        <v>105227352</v>
      </c>
      <c r="O39" s="486">
        <v>136620567</v>
      </c>
      <c r="P39" s="1649">
        <v>1.413</v>
      </c>
      <c r="Q39" s="487">
        <v>65</v>
      </c>
      <c r="R39" s="487">
        <v>14.6</v>
      </c>
      <c r="S39" s="125">
        <v>6</v>
      </c>
      <c r="T39" s="547">
        <v>1.6</v>
      </c>
      <c r="U39" s="487" t="s">
        <v>304</v>
      </c>
      <c r="V39" s="486">
        <v>102584333</v>
      </c>
      <c r="W39" s="486">
        <v>39117818</v>
      </c>
      <c r="X39" s="486" t="s">
        <v>304</v>
      </c>
      <c r="Y39" s="124">
        <v>101232115</v>
      </c>
      <c r="Z39" s="124">
        <v>41471587</v>
      </c>
    </row>
    <row r="40" spans="1:26" s="1279" customFormat="1" ht="15.75" customHeight="1">
      <c r="A40" s="1105" t="s">
        <v>169</v>
      </c>
      <c r="B40" s="1130">
        <v>149319786</v>
      </c>
      <c r="C40" s="1112">
        <v>146270710</v>
      </c>
      <c r="D40" s="1112">
        <v>3049076</v>
      </c>
      <c r="E40" s="1112">
        <v>241874</v>
      </c>
      <c r="F40" s="1113">
        <v>2807202</v>
      </c>
      <c r="G40" s="1130">
        <v>224869</v>
      </c>
      <c r="H40" s="1112">
        <v>6052</v>
      </c>
      <c r="I40" s="1112">
        <v>91000</v>
      </c>
      <c r="J40" s="1112">
        <v>813148</v>
      </c>
      <c r="K40" s="1112">
        <v>-491227</v>
      </c>
      <c r="L40" s="1147" t="s">
        <v>706</v>
      </c>
      <c r="M40" s="1130">
        <v>63640145</v>
      </c>
      <c r="N40" s="1112">
        <v>47072994</v>
      </c>
      <c r="O40" s="1112">
        <v>77712272</v>
      </c>
      <c r="P40" s="1148">
        <v>0.76</v>
      </c>
      <c r="Q40" s="1150">
        <v>92.8</v>
      </c>
      <c r="R40" s="1150">
        <v>18.399999999999999</v>
      </c>
      <c r="S40" s="1284">
        <v>3.6</v>
      </c>
      <c r="T40" s="1296">
        <v>-0.4</v>
      </c>
      <c r="U40" s="1150" t="s">
        <v>304</v>
      </c>
      <c r="V40" s="1112">
        <v>31938659</v>
      </c>
      <c r="W40" s="1112">
        <v>121681501</v>
      </c>
      <c r="X40" s="1112" t="s">
        <v>304</v>
      </c>
      <c r="Y40" s="1113">
        <v>36359737</v>
      </c>
      <c r="Z40" s="1113">
        <v>9695097</v>
      </c>
    </row>
    <row r="41" spans="1:26" ht="15.75" customHeight="1">
      <c r="A41" s="324" t="s">
        <v>170</v>
      </c>
      <c r="B41" s="1436">
        <v>197658373</v>
      </c>
      <c r="C41" s="486">
        <v>192121373</v>
      </c>
      <c r="D41" s="486">
        <v>5537000</v>
      </c>
      <c r="E41" s="486">
        <v>606923</v>
      </c>
      <c r="F41" s="124">
        <v>4930077</v>
      </c>
      <c r="G41" s="1436">
        <v>-747488</v>
      </c>
      <c r="H41" s="486">
        <v>7209322</v>
      </c>
      <c r="I41" s="486">
        <v>0</v>
      </c>
      <c r="J41" s="486">
        <v>4847461</v>
      </c>
      <c r="K41" s="486">
        <v>1614373</v>
      </c>
      <c r="L41" s="972" t="s">
        <v>706</v>
      </c>
      <c r="M41" s="1436">
        <v>75179854</v>
      </c>
      <c r="N41" s="486">
        <v>62764653</v>
      </c>
      <c r="O41" s="486">
        <v>93643794</v>
      </c>
      <c r="P41" s="1649">
        <v>0.85</v>
      </c>
      <c r="Q41" s="487">
        <v>95.6</v>
      </c>
      <c r="R41" s="487">
        <v>16.100000000000001</v>
      </c>
      <c r="S41" s="125">
        <v>5.2647130038323731</v>
      </c>
      <c r="T41" s="547">
        <v>2</v>
      </c>
      <c r="U41" s="487" t="s">
        <v>304</v>
      </c>
      <c r="V41" s="486">
        <v>36441747</v>
      </c>
      <c r="W41" s="486">
        <v>87662451</v>
      </c>
      <c r="X41" s="486">
        <v>442686</v>
      </c>
      <c r="Y41" s="124">
        <v>67745402</v>
      </c>
      <c r="Z41" s="124">
        <v>17239563</v>
      </c>
    </row>
    <row r="42" spans="1:26" ht="15.75" customHeight="1">
      <c r="A42" s="614" t="s">
        <v>171</v>
      </c>
      <c r="B42" s="531">
        <v>179005895</v>
      </c>
      <c r="C42" s="477">
        <v>177941377</v>
      </c>
      <c r="D42" s="477">
        <v>1064518</v>
      </c>
      <c r="E42" s="477">
        <v>747896</v>
      </c>
      <c r="F42" s="108">
        <v>316622</v>
      </c>
      <c r="G42" s="531">
        <v>-308655</v>
      </c>
      <c r="H42" s="477">
        <v>268022</v>
      </c>
      <c r="I42" s="482">
        <v>2300</v>
      </c>
      <c r="J42" s="482">
        <v>1900000</v>
      </c>
      <c r="K42" s="477">
        <v>-1938333</v>
      </c>
      <c r="L42" s="975" t="s">
        <v>702</v>
      </c>
      <c r="M42" s="531">
        <v>65230997</v>
      </c>
      <c r="N42" s="477">
        <v>61456675</v>
      </c>
      <c r="O42" s="477">
        <v>83824632</v>
      </c>
      <c r="P42" s="513">
        <v>0.95</v>
      </c>
      <c r="Q42" s="478">
        <v>101</v>
      </c>
      <c r="R42" s="478">
        <v>16.399999999999999</v>
      </c>
      <c r="S42" s="121">
        <v>0.4</v>
      </c>
      <c r="T42" s="555">
        <v>0.5</v>
      </c>
      <c r="U42" s="482" t="s">
        <v>304</v>
      </c>
      <c r="V42" s="477">
        <v>38003093</v>
      </c>
      <c r="W42" s="477">
        <v>69697344</v>
      </c>
      <c r="X42" s="477">
        <v>431089</v>
      </c>
      <c r="Y42" s="108">
        <v>56511744</v>
      </c>
      <c r="Z42" s="108">
        <v>12931590</v>
      </c>
    </row>
    <row r="43" spans="1:26" ht="15.75" customHeight="1">
      <c r="A43" s="324" t="s">
        <v>172</v>
      </c>
      <c r="B43" s="1436">
        <v>147996919</v>
      </c>
      <c r="C43" s="486">
        <v>142756451</v>
      </c>
      <c r="D43" s="486">
        <v>5240468</v>
      </c>
      <c r="E43" s="486">
        <v>1717311</v>
      </c>
      <c r="F43" s="124">
        <v>3523157</v>
      </c>
      <c r="G43" s="1436">
        <v>864966</v>
      </c>
      <c r="H43" s="486">
        <v>1894293</v>
      </c>
      <c r="I43" s="486">
        <v>0</v>
      </c>
      <c r="J43" s="486">
        <v>0</v>
      </c>
      <c r="K43" s="486">
        <v>2759259</v>
      </c>
      <c r="L43" s="972" t="s">
        <v>706</v>
      </c>
      <c r="M43" s="1436">
        <v>62430247</v>
      </c>
      <c r="N43" s="486">
        <v>45982287</v>
      </c>
      <c r="O43" s="486">
        <v>76008074</v>
      </c>
      <c r="P43" s="1649">
        <v>0.75</v>
      </c>
      <c r="Q43" s="487">
        <v>91.3</v>
      </c>
      <c r="R43" s="487">
        <v>15.8</v>
      </c>
      <c r="S43" s="125">
        <v>4.5999999999999996</v>
      </c>
      <c r="T43" s="547">
        <v>-2.7</v>
      </c>
      <c r="U43" s="487" t="s">
        <v>304</v>
      </c>
      <c r="V43" s="486">
        <v>46211217</v>
      </c>
      <c r="W43" s="486">
        <v>33422251</v>
      </c>
      <c r="X43" s="486">
        <v>416178</v>
      </c>
      <c r="Y43" s="124">
        <v>11603484</v>
      </c>
      <c r="Z43" s="124">
        <v>18826747</v>
      </c>
    </row>
    <row r="44" spans="1:26" customFormat="1" ht="15.75" customHeight="1">
      <c r="A44" s="1105" t="s">
        <v>173</v>
      </c>
      <c r="B44" s="1097">
        <v>166943520</v>
      </c>
      <c r="C44" s="1099">
        <v>164457194</v>
      </c>
      <c r="D44" s="1112">
        <v>2486326</v>
      </c>
      <c r="E44" s="1099">
        <v>507750</v>
      </c>
      <c r="F44" s="1113">
        <v>1978576</v>
      </c>
      <c r="G44" s="1097">
        <v>-373848</v>
      </c>
      <c r="H44" s="1099">
        <v>1349858</v>
      </c>
      <c r="I44" s="1099">
        <v>234866</v>
      </c>
      <c r="J44" s="1099">
        <v>1500000</v>
      </c>
      <c r="K44" s="1099">
        <v>-289124</v>
      </c>
      <c r="L44" s="1114" t="s">
        <v>706</v>
      </c>
      <c r="M44" s="1097">
        <v>69679521</v>
      </c>
      <c r="N44" s="1099">
        <v>51178381</v>
      </c>
      <c r="O44" s="1099">
        <v>84671319</v>
      </c>
      <c r="P44" s="1115">
        <v>0.751</v>
      </c>
      <c r="Q44" s="1098">
        <v>98.9</v>
      </c>
      <c r="R44" s="1098">
        <v>13.3</v>
      </c>
      <c r="S44" s="1100">
        <v>2.2999999999999998</v>
      </c>
      <c r="T44" s="1116">
        <v>1.9</v>
      </c>
      <c r="U44" s="1117" t="s">
        <v>304</v>
      </c>
      <c r="V44" s="1099">
        <v>37006456</v>
      </c>
      <c r="W44" s="1099">
        <v>111800564</v>
      </c>
      <c r="X44" s="1099">
        <v>436408</v>
      </c>
      <c r="Y44" s="1118">
        <v>60170448</v>
      </c>
      <c r="Z44" s="1118">
        <v>14384556</v>
      </c>
    </row>
    <row r="45" spans="1:26" ht="15.75" customHeight="1">
      <c r="A45" s="324" t="s">
        <v>221</v>
      </c>
      <c r="B45" s="1436">
        <v>126597935</v>
      </c>
      <c r="C45" s="486">
        <v>124326820</v>
      </c>
      <c r="D45" s="486">
        <v>2271115</v>
      </c>
      <c r="E45" s="486">
        <v>473316</v>
      </c>
      <c r="F45" s="124">
        <v>1797799</v>
      </c>
      <c r="G45" s="1436">
        <v>1763114</v>
      </c>
      <c r="H45" s="486">
        <v>38305</v>
      </c>
      <c r="I45" s="486">
        <v>729100</v>
      </c>
      <c r="J45" s="486" t="s">
        <v>304</v>
      </c>
      <c r="K45" s="486">
        <v>2530519</v>
      </c>
      <c r="L45" s="972" t="s">
        <v>702</v>
      </c>
      <c r="M45" s="1436">
        <v>52588989</v>
      </c>
      <c r="N45" s="486">
        <v>35213074</v>
      </c>
      <c r="O45" s="486">
        <v>63103183</v>
      </c>
      <c r="P45" s="1649">
        <v>0.69</v>
      </c>
      <c r="Q45" s="487">
        <v>98.5</v>
      </c>
      <c r="R45" s="487">
        <v>16.3</v>
      </c>
      <c r="S45" s="125">
        <v>2.8</v>
      </c>
      <c r="T45" s="547">
        <v>2.2999999999999998</v>
      </c>
      <c r="U45" s="487" t="s">
        <v>304</v>
      </c>
      <c r="V45" s="486">
        <v>15022717</v>
      </c>
      <c r="W45" s="486">
        <v>84157724</v>
      </c>
      <c r="X45" s="486">
        <v>377555</v>
      </c>
      <c r="Y45" s="124">
        <v>20523650</v>
      </c>
      <c r="Z45" s="124">
        <v>7822519</v>
      </c>
    </row>
    <row r="46" spans="1:26" s="1207" customFormat="1" ht="15.75" customHeight="1">
      <c r="A46" s="614" t="s">
        <v>222</v>
      </c>
      <c r="B46" s="531">
        <v>106589940</v>
      </c>
      <c r="C46" s="477">
        <v>105319505</v>
      </c>
      <c r="D46" s="477">
        <v>1270435</v>
      </c>
      <c r="E46" s="477">
        <v>21757</v>
      </c>
      <c r="F46" s="108">
        <v>1248678</v>
      </c>
      <c r="G46" s="531">
        <v>49712</v>
      </c>
      <c r="H46" s="477">
        <v>897298</v>
      </c>
      <c r="I46" s="477">
        <v>0</v>
      </c>
      <c r="J46" s="477">
        <v>636906</v>
      </c>
      <c r="K46" s="477">
        <v>310104</v>
      </c>
      <c r="L46" s="971" t="s">
        <v>706</v>
      </c>
      <c r="M46" s="531">
        <v>43544082</v>
      </c>
      <c r="N46" s="477">
        <v>26399859</v>
      </c>
      <c r="O46" s="477">
        <v>51273201</v>
      </c>
      <c r="P46" s="513">
        <v>0.62</v>
      </c>
      <c r="Q46" s="478">
        <v>89.3</v>
      </c>
      <c r="R46" s="478">
        <v>10.9</v>
      </c>
      <c r="S46" s="121">
        <v>2.4</v>
      </c>
      <c r="T46" s="555">
        <v>-1.7</v>
      </c>
      <c r="U46" s="478" t="s">
        <v>304</v>
      </c>
      <c r="V46" s="477">
        <v>37277733</v>
      </c>
      <c r="W46" s="477">
        <v>62977919</v>
      </c>
      <c r="X46" s="477">
        <v>360380</v>
      </c>
      <c r="Y46" s="108">
        <v>7044242</v>
      </c>
      <c r="Z46" s="108">
        <v>14441529</v>
      </c>
    </row>
    <row r="47" spans="1:26" ht="15.75" customHeight="1">
      <c r="A47" s="324" t="s">
        <v>176</v>
      </c>
      <c r="B47" s="1436">
        <v>234403301</v>
      </c>
      <c r="C47" s="486">
        <v>229750791</v>
      </c>
      <c r="D47" s="486">
        <v>4652510</v>
      </c>
      <c r="E47" s="486">
        <v>269639</v>
      </c>
      <c r="F47" s="124">
        <v>4382871</v>
      </c>
      <c r="G47" s="1436">
        <v>585423</v>
      </c>
      <c r="H47" s="486">
        <v>2603400</v>
      </c>
      <c r="I47" s="486">
        <v>22746</v>
      </c>
      <c r="J47" s="486">
        <v>500000</v>
      </c>
      <c r="K47" s="486">
        <v>2711569</v>
      </c>
      <c r="L47" s="972" t="s">
        <v>706</v>
      </c>
      <c r="M47" s="1436">
        <v>97409412</v>
      </c>
      <c r="N47" s="486">
        <v>69843844</v>
      </c>
      <c r="O47" s="486">
        <v>118178032</v>
      </c>
      <c r="P47" s="1649">
        <v>0.7298</v>
      </c>
      <c r="Q47" s="487">
        <v>95.2</v>
      </c>
      <c r="R47" s="487">
        <v>12.9</v>
      </c>
      <c r="S47" s="125">
        <v>3.7</v>
      </c>
      <c r="T47" s="547">
        <v>4.7</v>
      </c>
      <c r="U47" s="487" t="s">
        <v>304</v>
      </c>
      <c r="V47" s="486">
        <v>49666241</v>
      </c>
      <c r="W47" s="486">
        <v>148257732</v>
      </c>
      <c r="X47" s="486">
        <v>480263</v>
      </c>
      <c r="Y47" s="124">
        <v>30031931</v>
      </c>
      <c r="Z47" s="124">
        <v>21784320</v>
      </c>
    </row>
    <row r="48" spans="1:26" ht="15.75" customHeight="1">
      <c r="A48" s="614" t="s">
        <v>177</v>
      </c>
      <c r="B48" s="538">
        <v>254966827</v>
      </c>
      <c r="C48" s="482">
        <v>245982223</v>
      </c>
      <c r="D48" s="477">
        <v>8984604</v>
      </c>
      <c r="E48" s="482">
        <v>3186918</v>
      </c>
      <c r="F48" s="108">
        <v>5797686</v>
      </c>
      <c r="G48" s="538">
        <v>440596</v>
      </c>
      <c r="H48" s="482">
        <v>43653</v>
      </c>
      <c r="I48" s="482">
        <v>828260</v>
      </c>
      <c r="J48" s="482" t="s">
        <v>304</v>
      </c>
      <c r="K48" s="482">
        <v>1312509</v>
      </c>
      <c r="L48" s="975" t="s">
        <v>706</v>
      </c>
      <c r="M48" s="538">
        <v>101991859</v>
      </c>
      <c r="N48" s="482">
        <v>86575594</v>
      </c>
      <c r="O48" s="482">
        <v>128468950</v>
      </c>
      <c r="P48" s="976">
        <v>0.85199999999999998</v>
      </c>
      <c r="Q48" s="489">
        <v>88.1</v>
      </c>
      <c r="R48" s="489">
        <v>15.5</v>
      </c>
      <c r="S48" s="115">
        <v>4.5999999999999996</v>
      </c>
      <c r="T48" s="968">
        <v>3.7</v>
      </c>
      <c r="U48" s="489">
        <v>3.3</v>
      </c>
      <c r="V48" s="482">
        <v>62870094</v>
      </c>
      <c r="W48" s="482">
        <v>174372441</v>
      </c>
      <c r="X48" s="482">
        <v>84303</v>
      </c>
      <c r="Y48" s="111">
        <v>67592554</v>
      </c>
      <c r="Z48" s="111">
        <v>14597849</v>
      </c>
    </row>
    <row r="49" spans="1:26" ht="15.75" customHeight="1">
      <c r="A49" s="324" t="s">
        <v>178</v>
      </c>
      <c r="B49" s="1436">
        <v>239931667</v>
      </c>
      <c r="C49" s="486">
        <v>236476338</v>
      </c>
      <c r="D49" s="486">
        <v>3455329</v>
      </c>
      <c r="E49" s="486">
        <v>646228</v>
      </c>
      <c r="F49" s="124">
        <v>2809101</v>
      </c>
      <c r="G49" s="1436">
        <v>500272</v>
      </c>
      <c r="H49" s="486">
        <v>2463070</v>
      </c>
      <c r="I49" s="486">
        <v>1449900</v>
      </c>
      <c r="J49" s="486">
        <v>1952189</v>
      </c>
      <c r="K49" s="486">
        <v>2461053</v>
      </c>
      <c r="L49" s="972" t="s">
        <v>706</v>
      </c>
      <c r="M49" s="1436">
        <v>88733508</v>
      </c>
      <c r="N49" s="486">
        <v>70648049</v>
      </c>
      <c r="O49" s="486">
        <v>109613015</v>
      </c>
      <c r="P49" s="1649">
        <v>0.80500000000000005</v>
      </c>
      <c r="Q49" s="487">
        <v>96.1</v>
      </c>
      <c r="R49" s="487">
        <v>13.4</v>
      </c>
      <c r="S49" s="125">
        <v>2.562744031810456</v>
      </c>
      <c r="T49" s="547">
        <v>8</v>
      </c>
      <c r="U49" s="487" t="s">
        <v>304</v>
      </c>
      <c r="V49" s="486">
        <v>56439926</v>
      </c>
      <c r="W49" s="486">
        <v>163323950</v>
      </c>
      <c r="X49" s="486">
        <v>2995144</v>
      </c>
      <c r="Y49" s="124">
        <v>102299219</v>
      </c>
      <c r="Z49" s="124">
        <v>13654666</v>
      </c>
    </row>
    <row r="50" spans="1:26" ht="15.75" customHeight="1">
      <c r="A50" s="614" t="s">
        <v>223</v>
      </c>
      <c r="B50" s="538">
        <v>131761190</v>
      </c>
      <c r="C50" s="482">
        <v>130469842</v>
      </c>
      <c r="D50" s="482">
        <v>1291348</v>
      </c>
      <c r="E50" s="482">
        <v>54188</v>
      </c>
      <c r="F50" s="111">
        <v>1237160</v>
      </c>
      <c r="G50" s="538">
        <v>172359</v>
      </c>
      <c r="H50" s="482">
        <v>375549</v>
      </c>
      <c r="I50" s="482" t="s">
        <v>304</v>
      </c>
      <c r="J50" s="482">
        <v>300000</v>
      </c>
      <c r="K50" s="482">
        <v>247908</v>
      </c>
      <c r="L50" s="975" t="s">
        <v>706</v>
      </c>
      <c r="M50" s="538">
        <v>58966212</v>
      </c>
      <c r="N50" s="482">
        <v>40957091</v>
      </c>
      <c r="O50" s="482">
        <v>70986273</v>
      </c>
      <c r="P50" s="976">
        <v>0.71</v>
      </c>
      <c r="Q50" s="489">
        <v>92.3</v>
      </c>
      <c r="R50" s="489">
        <v>16.8</v>
      </c>
      <c r="S50" s="115">
        <v>1.7</v>
      </c>
      <c r="T50" s="968">
        <v>3.9</v>
      </c>
      <c r="U50" s="489">
        <v>19.899999999999999</v>
      </c>
      <c r="V50" s="482">
        <v>16723412</v>
      </c>
      <c r="W50" s="482">
        <v>107667294</v>
      </c>
      <c r="X50" s="482" t="s">
        <v>304</v>
      </c>
      <c r="Y50" s="111">
        <v>45120166</v>
      </c>
      <c r="Z50" s="111">
        <v>10027141</v>
      </c>
    </row>
    <row r="51" spans="1:26" ht="15.75" customHeight="1">
      <c r="A51" s="324" t="s">
        <v>180</v>
      </c>
      <c r="B51" s="1436">
        <v>205304722</v>
      </c>
      <c r="C51" s="486">
        <v>204343509</v>
      </c>
      <c r="D51" s="486">
        <v>961213</v>
      </c>
      <c r="E51" s="486">
        <v>304774</v>
      </c>
      <c r="F51" s="124">
        <v>656439</v>
      </c>
      <c r="G51" s="1436">
        <v>125389</v>
      </c>
      <c r="H51" s="486">
        <v>281146</v>
      </c>
      <c r="I51" s="486">
        <v>0</v>
      </c>
      <c r="J51" s="486">
        <v>1900000</v>
      </c>
      <c r="K51" s="486">
        <v>-1493465</v>
      </c>
      <c r="L51" s="972" t="s">
        <v>706</v>
      </c>
      <c r="M51" s="1436">
        <v>82895300</v>
      </c>
      <c r="N51" s="486">
        <v>75033990</v>
      </c>
      <c r="O51" s="486">
        <v>106365663</v>
      </c>
      <c r="P51" s="1649">
        <v>0.92500000000000004</v>
      </c>
      <c r="Q51" s="487">
        <v>96.7</v>
      </c>
      <c r="R51" s="487">
        <v>18.899999999999999</v>
      </c>
      <c r="S51" s="125">
        <v>0.62</v>
      </c>
      <c r="T51" s="547">
        <v>5</v>
      </c>
      <c r="U51" s="487" t="s">
        <v>304</v>
      </c>
      <c r="V51" s="486">
        <v>38448289</v>
      </c>
      <c r="W51" s="486">
        <v>122495270</v>
      </c>
      <c r="X51" s="486" t="s">
        <v>304</v>
      </c>
      <c r="Y51" s="124">
        <v>105184925</v>
      </c>
      <c r="Z51" s="124">
        <v>15227770</v>
      </c>
    </row>
    <row r="52" spans="1:26" s="1207" customFormat="1" ht="15.75" customHeight="1">
      <c r="A52" s="614" t="s">
        <v>181</v>
      </c>
      <c r="B52" s="531">
        <v>162079171</v>
      </c>
      <c r="C52" s="477">
        <v>157815912</v>
      </c>
      <c r="D52" s="477">
        <v>4263259</v>
      </c>
      <c r="E52" s="477">
        <v>902623</v>
      </c>
      <c r="F52" s="108">
        <v>3360636</v>
      </c>
      <c r="G52" s="531">
        <v>-400320</v>
      </c>
      <c r="H52" s="477">
        <v>4421</v>
      </c>
      <c r="I52" s="477" t="s">
        <v>734</v>
      </c>
      <c r="J52" s="477" t="s">
        <v>734</v>
      </c>
      <c r="K52" s="477">
        <v>-395899</v>
      </c>
      <c r="L52" s="971" t="s">
        <v>706</v>
      </c>
      <c r="M52" s="531">
        <v>69916409</v>
      </c>
      <c r="N52" s="477">
        <v>47025127</v>
      </c>
      <c r="O52" s="477">
        <v>84424336</v>
      </c>
      <c r="P52" s="513">
        <v>0.69099999999999995</v>
      </c>
      <c r="Q52" s="478">
        <v>97.1</v>
      </c>
      <c r="R52" s="478">
        <v>16.600000000000001</v>
      </c>
      <c r="S52" s="121">
        <v>4</v>
      </c>
      <c r="T52" s="555">
        <v>9.8000000000000007</v>
      </c>
      <c r="U52" s="478">
        <v>72.099999999999994</v>
      </c>
      <c r="V52" s="477">
        <v>15085115</v>
      </c>
      <c r="W52" s="477">
        <v>175965575</v>
      </c>
      <c r="X52" s="477" t="s">
        <v>734</v>
      </c>
      <c r="Y52" s="108">
        <v>60739182</v>
      </c>
      <c r="Z52" s="108">
        <v>7045170</v>
      </c>
    </row>
    <row r="53" spans="1:26" ht="15.75" customHeight="1">
      <c r="A53" s="324" t="s">
        <v>182</v>
      </c>
      <c r="B53" s="1436">
        <v>170783720</v>
      </c>
      <c r="C53" s="486">
        <v>167925445</v>
      </c>
      <c r="D53" s="486">
        <v>2858275</v>
      </c>
      <c r="E53" s="486">
        <v>280405</v>
      </c>
      <c r="F53" s="124">
        <v>2577870</v>
      </c>
      <c r="G53" s="1436">
        <v>414492</v>
      </c>
      <c r="H53" s="486">
        <v>2024799</v>
      </c>
      <c r="I53" s="486">
        <v>140</v>
      </c>
      <c r="J53" s="486">
        <v>0</v>
      </c>
      <c r="K53" s="486">
        <v>2439431</v>
      </c>
      <c r="L53" s="972" t="s">
        <v>706</v>
      </c>
      <c r="M53" s="1436">
        <v>70389217</v>
      </c>
      <c r="N53" s="486">
        <v>51615623</v>
      </c>
      <c r="O53" s="486">
        <v>86038362</v>
      </c>
      <c r="P53" s="1649">
        <v>0.75900000000000001</v>
      </c>
      <c r="Q53" s="487">
        <v>96.1</v>
      </c>
      <c r="R53" s="487">
        <v>14.9</v>
      </c>
      <c r="S53" s="125">
        <v>2.99</v>
      </c>
      <c r="T53" s="547">
        <v>9.8000000000000007</v>
      </c>
      <c r="U53" s="487">
        <v>79.3</v>
      </c>
      <c r="V53" s="486">
        <v>24684478</v>
      </c>
      <c r="W53" s="486">
        <v>171768930</v>
      </c>
      <c r="X53" s="486">
        <v>0</v>
      </c>
      <c r="Y53" s="124">
        <v>21131311</v>
      </c>
      <c r="Z53" s="124">
        <v>16069847</v>
      </c>
    </row>
    <row r="54" spans="1:26" s="1207" customFormat="1" ht="15.75" customHeight="1">
      <c r="A54" s="614" t="s">
        <v>224</v>
      </c>
      <c r="B54" s="531">
        <v>113525305</v>
      </c>
      <c r="C54" s="477">
        <v>111350916</v>
      </c>
      <c r="D54" s="477">
        <v>2174389</v>
      </c>
      <c r="E54" s="477">
        <v>149019</v>
      </c>
      <c r="F54" s="108">
        <v>2025370</v>
      </c>
      <c r="G54" s="531">
        <v>-44027</v>
      </c>
      <c r="H54" s="477">
        <v>553235</v>
      </c>
      <c r="I54" s="477">
        <v>0</v>
      </c>
      <c r="J54" s="477">
        <v>500000</v>
      </c>
      <c r="K54" s="477">
        <v>9208</v>
      </c>
      <c r="L54" s="971" t="s">
        <v>706</v>
      </c>
      <c r="M54" s="531">
        <v>46210557</v>
      </c>
      <c r="N54" s="477">
        <v>23044320</v>
      </c>
      <c r="O54" s="477">
        <v>52777949</v>
      </c>
      <c r="P54" s="513">
        <v>0.51</v>
      </c>
      <c r="Q54" s="478">
        <v>90.3</v>
      </c>
      <c r="R54" s="478">
        <v>12.4</v>
      </c>
      <c r="S54" s="121">
        <v>3.8</v>
      </c>
      <c r="T54" s="555">
        <v>9</v>
      </c>
      <c r="U54" s="478">
        <v>69.400000000000006</v>
      </c>
      <c r="V54" s="477">
        <v>10246748</v>
      </c>
      <c r="W54" s="477">
        <v>108437622</v>
      </c>
      <c r="X54" s="477">
        <v>0</v>
      </c>
      <c r="Y54" s="108">
        <v>22802340</v>
      </c>
      <c r="Z54" s="108">
        <v>3825546</v>
      </c>
    </row>
    <row r="55" spans="1:26" ht="15.75" customHeight="1">
      <c r="A55" s="324" t="s">
        <v>225</v>
      </c>
      <c r="B55" s="1436">
        <v>115809026</v>
      </c>
      <c r="C55" s="486">
        <v>113195340</v>
      </c>
      <c r="D55" s="486">
        <v>2613686</v>
      </c>
      <c r="E55" s="486">
        <v>772349</v>
      </c>
      <c r="F55" s="124">
        <v>1841337</v>
      </c>
      <c r="G55" s="1436">
        <v>-431792</v>
      </c>
      <c r="H55" s="486">
        <v>1286508</v>
      </c>
      <c r="I55" s="486">
        <v>0</v>
      </c>
      <c r="J55" s="486">
        <v>1900000</v>
      </c>
      <c r="K55" s="486">
        <v>-1045284</v>
      </c>
      <c r="L55" s="972" t="s">
        <v>737</v>
      </c>
      <c r="M55" s="1436">
        <v>48502479</v>
      </c>
      <c r="N55" s="486">
        <v>27112904</v>
      </c>
      <c r="O55" s="486">
        <v>56464009</v>
      </c>
      <c r="P55" s="1649">
        <v>0.56599999999999995</v>
      </c>
      <c r="Q55" s="487">
        <v>93.7</v>
      </c>
      <c r="R55" s="487">
        <v>16.100000000000001</v>
      </c>
      <c r="S55" s="125">
        <v>3.3</v>
      </c>
      <c r="T55" s="547">
        <v>8.3000000000000007</v>
      </c>
      <c r="U55" s="487">
        <v>60.7</v>
      </c>
      <c r="V55" s="486">
        <v>15034227</v>
      </c>
      <c r="W55" s="486">
        <v>98336374</v>
      </c>
      <c r="X55" s="486" t="s">
        <v>304</v>
      </c>
      <c r="Y55" s="124">
        <v>29447772</v>
      </c>
      <c r="Z55" s="124">
        <v>4303602</v>
      </c>
    </row>
    <row r="56" spans="1:26" ht="15.75" customHeight="1">
      <c r="A56" s="614" t="s">
        <v>184</v>
      </c>
      <c r="B56" s="538">
        <v>232438069</v>
      </c>
      <c r="C56" s="482">
        <v>225179151</v>
      </c>
      <c r="D56" s="482">
        <v>7258918</v>
      </c>
      <c r="E56" s="482">
        <v>1440283</v>
      </c>
      <c r="F56" s="111">
        <v>5818635</v>
      </c>
      <c r="G56" s="538">
        <v>-367816</v>
      </c>
      <c r="H56" s="482">
        <v>3112280</v>
      </c>
      <c r="I56" s="482">
        <v>900000</v>
      </c>
      <c r="J56" s="482">
        <v>2430000</v>
      </c>
      <c r="K56" s="482">
        <v>1214464</v>
      </c>
      <c r="L56" s="971" t="s">
        <v>702</v>
      </c>
      <c r="M56" s="538">
        <v>95576522</v>
      </c>
      <c r="N56" s="482">
        <v>76752421</v>
      </c>
      <c r="O56" s="482">
        <v>118041925</v>
      </c>
      <c r="P56" s="976">
        <v>0.82299999999999995</v>
      </c>
      <c r="Q56" s="489">
        <v>89.1</v>
      </c>
      <c r="R56" s="489">
        <v>14.1</v>
      </c>
      <c r="S56" s="115">
        <v>4.9000000000000004</v>
      </c>
      <c r="T56" s="968">
        <v>3.2</v>
      </c>
      <c r="U56" s="489">
        <v>0</v>
      </c>
      <c r="V56" s="482">
        <v>59243618</v>
      </c>
      <c r="W56" s="482">
        <v>201662371</v>
      </c>
      <c r="X56" s="482">
        <v>1500000</v>
      </c>
      <c r="Y56" s="111">
        <v>87620857</v>
      </c>
      <c r="Z56" s="111">
        <v>11979560</v>
      </c>
    </row>
    <row r="57" spans="1:26" ht="15.75" customHeight="1">
      <c r="A57" s="324" t="s">
        <v>226</v>
      </c>
      <c r="B57" s="1436">
        <v>115071229</v>
      </c>
      <c r="C57" s="486">
        <v>110877191</v>
      </c>
      <c r="D57" s="486">
        <v>4194038</v>
      </c>
      <c r="E57" s="486">
        <v>1292662</v>
      </c>
      <c r="F57" s="124">
        <v>2901376</v>
      </c>
      <c r="G57" s="1436">
        <v>-691751</v>
      </c>
      <c r="H57" s="486">
        <v>1840966</v>
      </c>
      <c r="I57" s="486">
        <v>0</v>
      </c>
      <c r="J57" s="486">
        <v>1850000</v>
      </c>
      <c r="K57" s="486">
        <v>-700785</v>
      </c>
      <c r="L57" s="972" t="s">
        <v>706</v>
      </c>
      <c r="M57" s="1436">
        <v>48827157</v>
      </c>
      <c r="N57" s="486">
        <v>27507914</v>
      </c>
      <c r="O57" s="486">
        <v>56759176</v>
      </c>
      <c r="P57" s="1649">
        <v>0.56999999999999995</v>
      </c>
      <c r="Q57" s="487">
        <v>96</v>
      </c>
      <c r="R57" s="487">
        <v>15.6</v>
      </c>
      <c r="S57" s="125">
        <v>5.0999999999999996</v>
      </c>
      <c r="T57" s="547">
        <v>4.9000000000000004</v>
      </c>
      <c r="U57" s="487">
        <v>32</v>
      </c>
      <c r="V57" s="486">
        <v>15305776</v>
      </c>
      <c r="W57" s="486">
        <v>105356974</v>
      </c>
      <c r="X57" s="486">
        <v>0</v>
      </c>
      <c r="Y57" s="124">
        <v>113550443</v>
      </c>
      <c r="Z57" s="124">
        <v>8125940</v>
      </c>
    </row>
    <row r="58" spans="1:26" ht="15.75" customHeight="1">
      <c r="A58" s="614" t="s">
        <v>186</v>
      </c>
      <c r="B58" s="538">
        <v>221189336</v>
      </c>
      <c r="C58" s="482">
        <v>213262271</v>
      </c>
      <c r="D58" s="482">
        <v>7927065</v>
      </c>
      <c r="E58" s="482">
        <v>3105891</v>
      </c>
      <c r="F58" s="111">
        <v>4821174</v>
      </c>
      <c r="G58" s="538">
        <v>120165</v>
      </c>
      <c r="H58" s="482">
        <v>2438936</v>
      </c>
      <c r="I58" s="482">
        <v>1278900</v>
      </c>
      <c r="J58" s="482">
        <v>3861265</v>
      </c>
      <c r="K58" s="482">
        <v>-23264</v>
      </c>
      <c r="L58" s="975" t="s">
        <v>706</v>
      </c>
      <c r="M58" s="538">
        <v>92772187</v>
      </c>
      <c r="N58" s="482">
        <v>68702596</v>
      </c>
      <c r="O58" s="482">
        <v>113057847</v>
      </c>
      <c r="P58" s="976">
        <v>0.76</v>
      </c>
      <c r="Q58" s="489">
        <v>84.8</v>
      </c>
      <c r="R58" s="489">
        <v>13.8</v>
      </c>
      <c r="S58" s="115">
        <v>4.3</v>
      </c>
      <c r="T58" s="968">
        <v>1.2</v>
      </c>
      <c r="U58" s="489" t="s">
        <v>304</v>
      </c>
      <c r="V58" s="482">
        <v>52578639</v>
      </c>
      <c r="W58" s="482">
        <v>153417469</v>
      </c>
      <c r="X58" s="977" t="s">
        <v>304</v>
      </c>
      <c r="Y58" s="111">
        <v>66492343</v>
      </c>
      <c r="Z58" s="111">
        <v>20169958</v>
      </c>
    </row>
    <row r="59" spans="1:26" ht="15.75" customHeight="1">
      <c r="A59" s="324" t="s">
        <v>187</v>
      </c>
      <c r="B59" s="1406">
        <v>159269622</v>
      </c>
      <c r="C59" s="1603">
        <v>152976548</v>
      </c>
      <c r="D59" s="1603">
        <v>6293074</v>
      </c>
      <c r="E59" s="1603">
        <v>2062603</v>
      </c>
      <c r="F59" s="1650">
        <v>4230471</v>
      </c>
      <c r="G59" s="1406">
        <v>-89348</v>
      </c>
      <c r="H59" s="1603">
        <v>2167426</v>
      </c>
      <c r="I59" s="1606">
        <v>0</v>
      </c>
      <c r="J59" s="1603">
        <v>2000000</v>
      </c>
      <c r="K59" s="1603">
        <v>78078</v>
      </c>
      <c r="L59" s="1651" t="s">
        <v>739</v>
      </c>
      <c r="M59" s="1406">
        <v>57256431</v>
      </c>
      <c r="N59" s="1603">
        <v>31807141</v>
      </c>
      <c r="O59" s="1603">
        <v>66244264</v>
      </c>
      <c r="P59" s="1652">
        <v>0.55500000000000005</v>
      </c>
      <c r="Q59" s="1602">
        <v>96.6</v>
      </c>
      <c r="R59" s="1602">
        <v>13.9</v>
      </c>
      <c r="S59" s="1604">
        <v>6.4</v>
      </c>
      <c r="T59" s="1509">
        <v>9.3000000000000007</v>
      </c>
      <c r="U59" s="1602">
        <v>43</v>
      </c>
      <c r="V59" s="1603">
        <v>28663901</v>
      </c>
      <c r="W59" s="1603">
        <v>129257412</v>
      </c>
      <c r="X59" s="1606">
        <v>12000000</v>
      </c>
      <c r="Y59" s="1650">
        <v>40349555</v>
      </c>
      <c r="Z59" s="1650">
        <v>7402440</v>
      </c>
    </row>
    <row r="60" spans="1:26" s="1207" customFormat="1" ht="15.75" customHeight="1">
      <c r="A60" s="614" t="s">
        <v>188</v>
      </c>
      <c r="B60" s="531">
        <v>183044839</v>
      </c>
      <c r="C60" s="477">
        <v>177753103</v>
      </c>
      <c r="D60" s="477">
        <v>5291736</v>
      </c>
      <c r="E60" s="477">
        <v>1229998</v>
      </c>
      <c r="F60" s="108">
        <v>4061738</v>
      </c>
      <c r="G60" s="531">
        <v>-318330</v>
      </c>
      <c r="H60" s="477">
        <v>13276</v>
      </c>
      <c r="I60" s="477">
        <v>0</v>
      </c>
      <c r="J60" s="477">
        <v>1800000</v>
      </c>
      <c r="K60" s="477">
        <v>-2105054</v>
      </c>
      <c r="L60" s="971" t="s">
        <v>706</v>
      </c>
      <c r="M60" s="531">
        <v>83692402</v>
      </c>
      <c r="N60" s="477">
        <v>61585081</v>
      </c>
      <c r="O60" s="477">
        <v>101928418</v>
      </c>
      <c r="P60" s="513">
        <v>0.75900000000000001</v>
      </c>
      <c r="Q60" s="478">
        <v>96.3</v>
      </c>
      <c r="R60" s="478">
        <v>19.399999999999999</v>
      </c>
      <c r="S60" s="121">
        <v>4</v>
      </c>
      <c r="T60" s="555">
        <v>7</v>
      </c>
      <c r="U60" s="478">
        <v>68.2</v>
      </c>
      <c r="V60" s="477">
        <v>22237012</v>
      </c>
      <c r="W60" s="477">
        <v>169446681</v>
      </c>
      <c r="X60" s="477">
        <v>200000</v>
      </c>
      <c r="Y60" s="108">
        <v>71721754</v>
      </c>
      <c r="Z60" s="108">
        <v>12769372</v>
      </c>
    </row>
    <row r="61" spans="1:26" ht="15.75" customHeight="1">
      <c r="A61" s="324" t="s">
        <v>189</v>
      </c>
      <c r="B61" s="1436">
        <v>233179187</v>
      </c>
      <c r="C61" s="486">
        <v>228583457</v>
      </c>
      <c r="D61" s="486">
        <v>4595730</v>
      </c>
      <c r="E61" s="486">
        <v>3110882</v>
      </c>
      <c r="F61" s="124">
        <v>1484848</v>
      </c>
      <c r="G61" s="1436">
        <v>-1436252</v>
      </c>
      <c r="H61" s="486">
        <v>500000</v>
      </c>
      <c r="I61" s="486">
        <v>3000</v>
      </c>
      <c r="J61" s="486">
        <v>2400000</v>
      </c>
      <c r="K61" s="486">
        <v>-3333252</v>
      </c>
      <c r="L61" s="972" t="s">
        <v>706</v>
      </c>
      <c r="M61" s="1436">
        <v>96056283</v>
      </c>
      <c r="N61" s="486">
        <v>69357903</v>
      </c>
      <c r="O61" s="486">
        <v>116200928</v>
      </c>
      <c r="P61" s="1649">
        <v>0.73599999999999999</v>
      </c>
      <c r="Q61" s="487">
        <v>91.3</v>
      </c>
      <c r="R61" s="487">
        <v>13.2</v>
      </c>
      <c r="S61" s="125">
        <v>1.3</v>
      </c>
      <c r="T61" s="547">
        <v>7.6</v>
      </c>
      <c r="U61" s="487">
        <v>22.1</v>
      </c>
      <c r="V61" s="486">
        <v>51448719</v>
      </c>
      <c r="W61" s="486">
        <v>155377053</v>
      </c>
      <c r="X61" s="486" t="s">
        <v>304</v>
      </c>
      <c r="Y61" s="124">
        <v>64626114</v>
      </c>
      <c r="Z61" s="124">
        <v>19400000</v>
      </c>
    </row>
    <row r="62" spans="1:26" ht="15.75" customHeight="1">
      <c r="A62" s="614" t="s">
        <v>190</v>
      </c>
      <c r="B62" s="531">
        <v>162987280</v>
      </c>
      <c r="C62" s="477">
        <v>161695845</v>
      </c>
      <c r="D62" s="477">
        <v>1291435</v>
      </c>
      <c r="E62" s="477">
        <v>746981</v>
      </c>
      <c r="F62" s="108">
        <v>544454</v>
      </c>
      <c r="G62" s="531">
        <v>133497</v>
      </c>
      <c r="H62" s="477">
        <v>1503768</v>
      </c>
      <c r="I62" s="477">
        <v>19200</v>
      </c>
      <c r="J62" s="477">
        <v>1300000</v>
      </c>
      <c r="K62" s="477">
        <v>356465</v>
      </c>
      <c r="L62" s="971" t="s">
        <v>706</v>
      </c>
      <c r="M62" s="531">
        <v>69449609</v>
      </c>
      <c r="N62" s="477">
        <v>42952878</v>
      </c>
      <c r="O62" s="477">
        <v>81878601</v>
      </c>
      <c r="P62" s="513">
        <v>0.63100000000000001</v>
      </c>
      <c r="Q62" s="478">
        <v>99.5</v>
      </c>
      <c r="R62" s="478">
        <v>16.5</v>
      </c>
      <c r="S62" s="121">
        <v>0.7</v>
      </c>
      <c r="T62" s="555">
        <v>12</v>
      </c>
      <c r="U62" s="478">
        <v>150.6</v>
      </c>
      <c r="V62" s="477">
        <v>14151753</v>
      </c>
      <c r="W62" s="477">
        <v>198870049</v>
      </c>
      <c r="X62" s="477">
        <v>383276</v>
      </c>
      <c r="Y62" s="108">
        <v>15045091</v>
      </c>
      <c r="Z62" s="108">
        <v>6690659</v>
      </c>
    </row>
    <row r="63" spans="1:26" customFormat="1" ht="15.75" customHeight="1">
      <c r="A63" s="1611" t="s">
        <v>191</v>
      </c>
      <c r="B63" s="1586">
        <v>151880932</v>
      </c>
      <c r="C63" s="1588">
        <v>150535258</v>
      </c>
      <c r="D63" s="1588">
        <f>B63-C63</f>
        <v>1345674</v>
      </c>
      <c r="E63" s="1588">
        <v>268167</v>
      </c>
      <c r="F63" s="1642">
        <f>D63-E63</f>
        <v>1077507</v>
      </c>
      <c r="G63" s="1586">
        <v>181824</v>
      </c>
      <c r="H63" s="1588">
        <v>1475</v>
      </c>
      <c r="I63" s="1588">
        <v>0</v>
      </c>
      <c r="J63" s="1588">
        <v>0</v>
      </c>
      <c r="K63" s="1588">
        <v>183299</v>
      </c>
      <c r="L63" s="1643" t="s">
        <v>706</v>
      </c>
      <c r="M63" s="1586">
        <v>63394310</v>
      </c>
      <c r="N63" s="1588">
        <v>39766187</v>
      </c>
      <c r="O63" s="1588">
        <v>75079508</v>
      </c>
      <c r="P63" s="1644">
        <v>0.64</v>
      </c>
      <c r="Q63" s="1587">
        <v>94.8</v>
      </c>
      <c r="R63" s="1587">
        <v>12.3</v>
      </c>
      <c r="S63" s="1589">
        <v>1.4</v>
      </c>
      <c r="T63" s="1645">
        <v>3.5</v>
      </c>
      <c r="U63" s="1587" t="s">
        <v>199</v>
      </c>
      <c r="V63" s="1588">
        <v>19530875</v>
      </c>
      <c r="W63" s="1588">
        <v>121987045</v>
      </c>
      <c r="X63" s="1588">
        <v>500000</v>
      </c>
      <c r="Y63" s="1642">
        <v>33577027</v>
      </c>
      <c r="Z63" s="1642">
        <v>6469271</v>
      </c>
    </row>
    <row r="64" spans="1:26" ht="15.75" customHeight="1">
      <c r="A64" s="614" t="s">
        <v>192</v>
      </c>
      <c r="B64" s="532">
        <v>241262282</v>
      </c>
      <c r="C64" s="477">
        <v>237637609</v>
      </c>
      <c r="D64" s="477">
        <v>3624673</v>
      </c>
      <c r="E64" s="477">
        <v>2439558</v>
      </c>
      <c r="F64" s="108">
        <v>1185115</v>
      </c>
      <c r="G64" s="531">
        <v>-3854035</v>
      </c>
      <c r="H64" s="477">
        <v>2537501</v>
      </c>
      <c r="I64" s="477">
        <v>1290156</v>
      </c>
      <c r="J64" s="477">
        <v>1000000</v>
      </c>
      <c r="K64" s="477">
        <v>-1026378</v>
      </c>
      <c r="L64" s="971" t="s">
        <v>706</v>
      </c>
      <c r="M64" s="532">
        <v>88612136</v>
      </c>
      <c r="N64" s="477">
        <v>49662314</v>
      </c>
      <c r="O64" s="477">
        <v>102172438</v>
      </c>
      <c r="P64" s="513">
        <v>0.56999999999999995</v>
      </c>
      <c r="Q64" s="478">
        <v>98.8</v>
      </c>
      <c r="R64" s="478">
        <v>11.5</v>
      </c>
      <c r="S64" s="121">
        <v>1.2</v>
      </c>
      <c r="T64" s="555">
        <v>10.4</v>
      </c>
      <c r="U64" s="478">
        <v>91.6</v>
      </c>
      <c r="V64" s="477">
        <v>42354822</v>
      </c>
      <c r="W64" s="477">
        <v>255972442</v>
      </c>
      <c r="X64" s="477" t="s">
        <v>304</v>
      </c>
      <c r="Y64" s="108">
        <v>89930323</v>
      </c>
      <c r="Z64" s="108">
        <v>14320874</v>
      </c>
    </row>
    <row r="65" spans="1:26" ht="15.75" customHeight="1">
      <c r="A65" s="324" t="s">
        <v>227</v>
      </c>
      <c r="B65" s="527">
        <v>133249093</v>
      </c>
      <c r="C65" s="486">
        <v>129462218</v>
      </c>
      <c r="D65" s="486">
        <v>3786875</v>
      </c>
      <c r="E65" s="486">
        <v>860354</v>
      </c>
      <c r="F65" s="124">
        <v>2926521</v>
      </c>
      <c r="G65" s="527">
        <v>-723018</v>
      </c>
      <c r="H65" s="486">
        <v>2428906</v>
      </c>
      <c r="I65" s="486">
        <v>0</v>
      </c>
      <c r="J65" s="486">
        <v>2009788</v>
      </c>
      <c r="K65" s="486">
        <v>-303900</v>
      </c>
      <c r="L65" s="972" t="s">
        <v>706</v>
      </c>
      <c r="M65" s="527">
        <v>53440972</v>
      </c>
      <c r="N65" s="486">
        <v>27794653</v>
      </c>
      <c r="O65" s="1600">
        <v>61230575</v>
      </c>
      <c r="P65" s="1649">
        <v>0.53100000000000003</v>
      </c>
      <c r="Q65" s="487">
        <v>95.8</v>
      </c>
      <c r="R65" s="487">
        <v>15.9</v>
      </c>
      <c r="S65" s="125">
        <v>4.7795092566091366</v>
      </c>
      <c r="T65" s="547">
        <v>5.7</v>
      </c>
      <c r="U65" s="487" t="s">
        <v>304</v>
      </c>
      <c r="V65" s="486">
        <v>23092189</v>
      </c>
      <c r="W65" s="486">
        <v>95479953</v>
      </c>
      <c r="X65" s="486">
        <v>400000</v>
      </c>
      <c r="Y65" s="124">
        <v>95479953</v>
      </c>
      <c r="Z65" s="124">
        <v>6800281</v>
      </c>
    </row>
    <row r="66" spans="1:26" ht="15.75" customHeight="1">
      <c r="A66" s="614" t="s">
        <v>194</v>
      </c>
      <c r="B66" s="620">
        <v>227021241</v>
      </c>
      <c r="C66" s="482">
        <v>220926921</v>
      </c>
      <c r="D66" s="482">
        <v>6094320</v>
      </c>
      <c r="E66" s="482">
        <v>868150</v>
      </c>
      <c r="F66" s="111">
        <v>5226170</v>
      </c>
      <c r="G66" s="538">
        <v>9302</v>
      </c>
      <c r="H66" s="482">
        <v>12199</v>
      </c>
      <c r="I66" s="482">
        <v>49806</v>
      </c>
      <c r="J66" s="482">
        <v>1000000</v>
      </c>
      <c r="K66" s="482">
        <v>-928693</v>
      </c>
      <c r="L66" s="975" t="s">
        <v>706</v>
      </c>
      <c r="M66" s="620">
        <v>87045677</v>
      </c>
      <c r="N66" s="482">
        <v>73197880</v>
      </c>
      <c r="O66" s="482">
        <v>93322113</v>
      </c>
      <c r="P66" s="976">
        <v>0.85699999999999998</v>
      </c>
      <c r="Q66" s="489">
        <v>97</v>
      </c>
      <c r="R66" s="489">
        <v>14.9</v>
      </c>
      <c r="S66" s="115">
        <v>4.8</v>
      </c>
      <c r="T66" s="968">
        <v>6</v>
      </c>
      <c r="U66" s="489">
        <v>45.7</v>
      </c>
      <c r="V66" s="482">
        <v>21674734</v>
      </c>
      <c r="W66" s="482">
        <v>165166604</v>
      </c>
      <c r="X66" s="482" t="s">
        <v>304</v>
      </c>
      <c r="Y66" s="111">
        <v>136066201</v>
      </c>
      <c r="Z66" s="111">
        <v>4933804</v>
      </c>
    </row>
    <row r="67" spans="1:26" ht="15.75" customHeight="1">
      <c r="A67" s="324" t="s">
        <v>195</v>
      </c>
      <c r="B67" s="1410">
        <v>209156748</v>
      </c>
      <c r="C67" s="1603">
        <v>203585950</v>
      </c>
      <c r="D67" s="1603">
        <v>5570798</v>
      </c>
      <c r="E67" s="1603">
        <v>1849151</v>
      </c>
      <c r="F67" s="1650">
        <v>3721647</v>
      </c>
      <c r="G67" s="1410" t="s">
        <v>740</v>
      </c>
      <c r="H67" s="1603">
        <v>454431</v>
      </c>
      <c r="I67" s="1603">
        <v>0</v>
      </c>
      <c r="J67" s="1603">
        <v>2807499</v>
      </c>
      <c r="K67" s="1603" t="s">
        <v>741</v>
      </c>
      <c r="L67" s="1651" t="s">
        <v>702</v>
      </c>
      <c r="M67" s="1410">
        <v>79438384</v>
      </c>
      <c r="N67" s="1603">
        <v>53256705</v>
      </c>
      <c r="O67" s="1605">
        <v>94716911</v>
      </c>
      <c r="P67" s="1652">
        <v>0.69</v>
      </c>
      <c r="Q67" s="1602">
        <v>92.4</v>
      </c>
      <c r="R67" s="1602">
        <v>11.5</v>
      </c>
      <c r="S67" s="1604">
        <v>3.9</v>
      </c>
      <c r="T67" s="1509">
        <v>7.9</v>
      </c>
      <c r="U67" s="1602">
        <v>23.3</v>
      </c>
      <c r="V67" s="1603">
        <v>40882461</v>
      </c>
      <c r="W67" s="1603">
        <v>158337253</v>
      </c>
      <c r="X67" s="1603">
        <v>0</v>
      </c>
      <c r="Y67" s="1650">
        <v>69744961</v>
      </c>
      <c r="Z67" s="1650">
        <v>13966981</v>
      </c>
    </row>
    <row r="68" spans="1:26" ht="15.75" customHeight="1">
      <c r="A68" s="614" t="s">
        <v>196</v>
      </c>
      <c r="B68" s="620">
        <v>304257873</v>
      </c>
      <c r="C68" s="482">
        <v>294080066</v>
      </c>
      <c r="D68" s="482">
        <v>10177807</v>
      </c>
      <c r="E68" s="482">
        <v>3552446</v>
      </c>
      <c r="F68" s="111">
        <v>6625361</v>
      </c>
      <c r="G68" s="538">
        <v>1136809</v>
      </c>
      <c r="H68" s="482">
        <v>1005516</v>
      </c>
      <c r="I68" s="482" t="s">
        <v>304</v>
      </c>
      <c r="J68" s="482">
        <v>1123338</v>
      </c>
      <c r="K68" s="482">
        <v>1018987</v>
      </c>
      <c r="L68" s="975" t="s">
        <v>706</v>
      </c>
      <c r="M68" s="538">
        <v>119479727</v>
      </c>
      <c r="N68" s="482">
        <v>80048859</v>
      </c>
      <c r="O68" s="482">
        <v>143026778</v>
      </c>
      <c r="P68" s="976">
        <v>0.69199999999999995</v>
      </c>
      <c r="Q68" s="489">
        <v>92.9</v>
      </c>
      <c r="R68" s="489">
        <v>13.101869339215941</v>
      </c>
      <c r="S68" s="115">
        <v>4.6322521507126453</v>
      </c>
      <c r="T68" s="978">
        <v>4.5</v>
      </c>
      <c r="U68" s="489">
        <v>39.9</v>
      </c>
      <c r="V68" s="482">
        <v>34355685</v>
      </c>
      <c r="W68" s="482">
        <v>237878946</v>
      </c>
      <c r="X68" s="482" t="s">
        <v>304</v>
      </c>
      <c r="Y68" s="111">
        <v>41371290</v>
      </c>
      <c r="Z68" s="111">
        <v>7946404</v>
      </c>
    </row>
    <row r="69" spans="1:26" ht="15.75" customHeight="1" thickBot="1">
      <c r="A69" s="324" t="s">
        <v>197</v>
      </c>
      <c r="B69" s="1436">
        <v>185570050</v>
      </c>
      <c r="C69" s="486">
        <v>178537596</v>
      </c>
      <c r="D69" s="486">
        <v>7032454</v>
      </c>
      <c r="E69" s="486">
        <v>1062025</v>
      </c>
      <c r="F69" s="124">
        <v>5970429</v>
      </c>
      <c r="G69" s="1436">
        <v>664405</v>
      </c>
      <c r="H69" s="486">
        <v>2657391</v>
      </c>
      <c r="I69" s="486">
        <v>0</v>
      </c>
      <c r="J69" s="486">
        <v>3056128</v>
      </c>
      <c r="K69" s="486">
        <v>265668</v>
      </c>
      <c r="L69" s="972" t="s">
        <v>702</v>
      </c>
      <c r="M69" s="1436">
        <v>61890949</v>
      </c>
      <c r="N69" s="486">
        <v>51152855</v>
      </c>
      <c r="O69" s="486">
        <v>77068141</v>
      </c>
      <c r="P69" s="1649">
        <v>0.84</v>
      </c>
      <c r="Q69" s="487">
        <v>88.157518121750996</v>
      </c>
      <c r="R69" s="487">
        <v>12.463586661041401</v>
      </c>
      <c r="S69" s="125">
        <v>7.7469482493420996</v>
      </c>
      <c r="T69" s="547">
        <v>8.1</v>
      </c>
      <c r="U69" s="487">
        <v>46.5</v>
      </c>
      <c r="V69" s="486">
        <v>26788139</v>
      </c>
      <c r="W69" s="486">
        <v>135209183</v>
      </c>
      <c r="X69" s="486">
        <v>0</v>
      </c>
      <c r="Y69" s="124">
        <v>24815377</v>
      </c>
      <c r="Z69" s="124">
        <v>6586441</v>
      </c>
    </row>
    <row r="70" spans="1:26" ht="15" customHeight="1" thickTop="1">
      <c r="A70" s="624" t="s">
        <v>198</v>
      </c>
      <c r="B70" s="809">
        <f t="shared" ref="B70:K70" si="0">SUM(B8:B69)</f>
        <v>10833172900</v>
      </c>
      <c r="C70" s="754">
        <f t="shared" si="0"/>
        <v>10527942456</v>
      </c>
      <c r="D70" s="754">
        <f t="shared" si="0"/>
        <v>305230444</v>
      </c>
      <c r="E70" s="754">
        <f t="shared" si="0"/>
        <v>76454836</v>
      </c>
      <c r="F70" s="810">
        <f t="shared" si="0"/>
        <v>228775608</v>
      </c>
      <c r="G70" s="809">
        <f t="shared" si="0"/>
        <v>3203006</v>
      </c>
      <c r="H70" s="754">
        <f t="shared" si="0"/>
        <v>90984960</v>
      </c>
      <c r="I70" s="754">
        <f t="shared" si="0"/>
        <v>7777126</v>
      </c>
      <c r="J70" s="754">
        <f t="shared" si="0"/>
        <v>135202808</v>
      </c>
      <c r="K70" s="754">
        <f t="shared" si="0"/>
        <v>-27498931</v>
      </c>
      <c r="L70" s="979" t="s">
        <v>199</v>
      </c>
      <c r="M70" s="809">
        <f>SUM(M8:M69)</f>
        <v>4344398351</v>
      </c>
      <c r="N70" s="754">
        <f t="shared" ref="N70:Y70" si="1">SUM(N8:N69)</f>
        <v>3301823582</v>
      </c>
      <c r="O70" s="754">
        <f t="shared" si="1"/>
        <v>5329433250</v>
      </c>
      <c r="P70" s="754" t="s">
        <v>199</v>
      </c>
      <c r="Q70" s="754" t="s">
        <v>199</v>
      </c>
      <c r="R70" s="754" t="s">
        <v>199</v>
      </c>
      <c r="S70" s="810" t="s">
        <v>199</v>
      </c>
      <c r="T70" s="809" t="s">
        <v>199</v>
      </c>
      <c r="U70" s="754" t="s">
        <v>199</v>
      </c>
      <c r="V70" s="754">
        <f t="shared" si="1"/>
        <v>1808336954</v>
      </c>
      <c r="W70" s="754">
        <f t="shared" si="1"/>
        <v>8077831953</v>
      </c>
      <c r="X70" s="754">
        <f t="shared" si="1"/>
        <v>25617559</v>
      </c>
      <c r="Y70" s="810">
        <f t="shared" si="1"/>
        <v>3108869232</v>
      </c>
      <c r="Z70" s="810">
        <f>SUM(Z8:Z69)</f>
        <v>684215222</v>
      </c>
    </row>
    <row r="71" spans="1:26" ht="15" customHeight="1">
      <c r="A71" s="324" t="s">
        <v>200</v>
      </c>
      <c r="B71" s="527">
        <f>AVERAGE(B8:B69)</f>
        <v>174728595.16129032</v>
      </c>
      <c r="C71" s="486">
        <f t="shared" ref="C71:K71" si="2">AVERAGE(C8:C69)</f>
        <v>169805523.48387095</v>
      </c>
      <c r="D71" s="486">
        <f t="shared" si="2"/>
        <v>4923071.6774193551</v>
      </c>
      <c r="E71" s="486">
        <f t="shared" si="2"/>
        <v>1233142.5161290322</v>
      </c>
      <c r="F71" s="124">
        <f t="shared" si="2"/>
        <v>3689929.1612903224</v>
      </c>
      <c r="G71" s="527">
        <f t="shared" si="2"/>
        <v>54288.237288135591</v>
      </c>
      <c r="H71" s="486">
        <f t="shared" si="2"/>
        <v>1467499.3548387096</v>
      </c>
      <c r="I71" s="486">
        <f t="shared" si="2"/>
        <v>155542.51999999999</v>
      </c>
      <c r="J71" s="486">
        <f t="shared" si="2"/>
        <v>2291573.0169491526</v>
      </c>
      <c r="K71" s="486">
        <f t="shared" si="2"/>
        <v>-466083.57627118647</v>
      </c>
      <c r="L71" s="972" t="s">
        <v>199</v>
      </c>
      <c r="M71" s="527">
        <f>AVERAGE(M8:M69)</f>
        <v>70070941.145161286</v>
      </c>
      <c r="N71" s="486">
        <f t="shared" ref="N71:Y71" si="3">AVERAGE(N8:N69)</f>
        <v>53255219.064516127</v>
      </c>
      <c r="O71" s="486">
        <f t="shared" si="3"/>
        <v>85958600.806451619</v>
      </c>
      <c r="P71" s="980">
        <f t="shared" si="3"/>
        <v>0.76190000000000013</v>
      </c>
      <c r="Q71" s="487">
        <f t="shared" si="3"/>
        <v>93.552540614866999</v>
      </c>
      <c r="R71" s="487">
        <f t="shared" si="3"/>
        <v>14.744604129036402</v>
      </c>
      <c r="S71" s="125">
        <f t="shared" si="3"/>
        <v>4.3055833337468838</v>
      </c>
      <c r="T71" s="547">
        <f t="shared" si="3"/>
        <v>5.3983870967741936</v>
      </c>
      <c r="U71" s="548">
        <f t="shared" si="3"/>
        <v>52.694871794871794</v>
      </c>
      <c r="V71" s="486">
        <f t="shared" si="3"/>
        <v>29166725.064516131</v>
      </c>
      <c r="W71" s="486">
        <f t="shared" si="3"/>
        <v>130287612.14516129</v>
      </c>
      <c r="X71" s="486">
        <f t="shared" si="3"/>
        <v>595757.18604651163</v>
      </c>
      <c r="Y71" s="124">
        <f t="shared" si="3"/>
        <v>50143052.129032262</v>
      </c>
      <c r="Z71" s="124">
        <f>AVERAGE(Z8:Z69)</f>
        <v>11035729.387096774</v>
      </c>
    </row>
    <row r="72" spans="1:26" ht="12.75" customHeight="1">
      <c r="A72" s="430" t="s">
        <v>201</v>
      </c>
      <c r="B72" s="405"/>
      <c r="C72" s="405"/>
      <c r="D72" s="405"/>
      <c r="E72" s="405"/>
      <c r="F72" s="405"/>
      <c r="G72" s="405"/>
      <c r="H72" s="405"/>
      <c r="I72" s="405"/>
      <c r="J72" s="405"/>
      <c r="K72" s="405"/>
      <c r="L72" s="981"/>
      <c r="M72" s="742"/>
      <c r="N72" s="742"/>
      <c r="O72" s="405"/>
      <c r="P72" s="982"/>
      <c r="Q72" s="403"/>
      <c r="R72" s="403"/>
      <c r="S72" s="403"/>
      <c r="T72" s="742"/>
      <c r="U72" s="403"/>
      <c r="V72" s="405"/>
      <c r="W72" s="405"/>
      <c r="X72" s="405"/>
      <c r="Y72" s="405"/>
      <c r="Z72" s="405"/>
    </row>
    <row r="73" spans="1:26" ht="12.75" customHeight="1">
      <c r="M73" s="831"/>
      <c r="N73" s="831"/>
    </row>
    <row r="74" spans="1:26" ht="12.75" customHeight="1"/>
    <row r="75" spans="1:26" ht="12.75" customHeight="1"/>
    <row r="76" spans="1:26" ht="12.75" customHeight="1"/>
    <row r="77" spans="1:26" ht="12.75" customHeight="1"/>
  </sheetData>
  <customSheetViews>
    <customSheetView guid="{429188B7-F8E8-41E0-BAA6-8F869C883D4F}" scale="70" showGridLines="0">
      <pane xSplit="1" ySplit="6" topLeftCell="B7" activePane="bottomRight" state="frozen"/>
      <selection pane="bottomRight" activeCell="A2" sqref="A2"/>
      <colBreaks count="3" manualBreakCount="3">
        <brk id="6" min="2" max="72" man="1"/>
        <brk id="12" min="2" max="72" man="1"/>
        <brk id="19" min="2" max="72" man="1"/>
      </colBreaks>
      <pageMargins left="0" right="0" top="0" bottom="0" header="0" footer="0"/>
      <pageSetup paperSize="8" firstPageNumber="12" fitToWidth="0" orientation="portrait" r:id="rId1"/>
      <headerFooter alignWithMargins="0">
        <oddHeader>&amp;L&amp;"ＭＳ Ｐゴシック,太字"&amp;16ⅰ　歳入・歳出総額等
（平成30年度）</oddHeader>
      </headerFooter>
    </customSheetView>
    <customSheetView guid="{CFB8F6A3-286B-44DA-98E2-E06FA9DC17D9}" scale="90" showGridLines="0">
      <pane xSplit="1" ySplit="6" topLeftCell="B43" activePane="bottomRight" state="frozen"/>
      <selection pane="bottomRight" activeCell="A7" sqref="A7:A54"/>
      <colBreaks count="3" manualBreakCount="3">
        <brk id="6" max="19" man="1"/>
        <brk id="13" max="70" man="1"/>
        <brk id="21" max="19" man="1"/>
      </colBreaks>
      <pageMargins left="0" right="0" top="0" bottom="0" header="0" footer="0"/>
      <pageSetup paperSize="9" scale="80" firstPageNumber="12" fitToWidth="0" orientation="portrait" useFirstPageNumber="1" r:id="rId2"/>
      <headerFooter alignWithMargins="0"/>
    </customSheetView>
  </customSheetViews>
  <mergeCells count="24">
    <mergeCell ref="O1:O3"/>
    <mergeCell ref="G1:G3"/>
    <mergeCell ref="L2:L3"/>
    <mergeCell ref="M1:M3"/>
    <mergeCell ref="N1:N3"/>
    <mergeCell ref="H1:H3"/>
    <mergeCell ref="I1:I3"/>
    <mergeCell ref="J1:J3"/>
    <mergeCell ref="B1:B3"/>
    <mergeCell ref="C1:C3"/>
    <mergeCell ref="D1:D3"/>
    <mergeCell ref="F1:F3"/>
    <mergeCell ref="E1:E3"/>
    <mergeCell ref="Z1:Z3"/>
    <mergeCell ref="W1:W3"/>
    <mergeCell ref="X1:X3"/>
    <mergeCell ref="Y1:Y3"/>
    <mergeCell ref="P1:P3"/>
    <mergeCell ref="S1:S3"/>
    <mergeCell ref="T1:T3"/>
    <mergeCell ref="V1:V3"/>
    <mergeCell ref="U1:U3"/>
    <mergeCell ref="Q1:Q3"/>
    <mergeCell ref="R1:R3"/>
  </mergeCells>
  <phoneticPr fontId="2"/>
  <dataValidations count="2">
    <dataValidation imeMode="disabled" allowBlank="1" showInputMessage="1" showErrorMessage="1" sqref="X53:Z54 X55:X57 Y55:Z58 M53:W58 WVJ11:WVS11 JI11:JV11 TE11:TR11 ADA11:ADN11 AMW11:ANJ11 AWS11:AXF11 BGO11:BHB11 BQK11:BQX11 CAG11:CAT11 CKC11:CKP11 CTY11:CUL11 DDU11:DEH11 DNQ11:DOD11 DXM11:DXZ11 EHI11:EHV11 ERE11:ERR11 FBA11:FBN11 FKW11:FLJ11 FUS11:FVF11 GEO11:GFB11 GOK11:GOX11 GYG11:GYT11 HIC11:HIP11 HRY11:HSL11 IBU11:ICH11 ILQ11:IMD11 IVM11:IVZ11 JFI11:JFV11 JPE11:JPR11 JZA11:JZN11 KIW11:KJJ11 KSS11:KTF11 LCO11:LDB11 LMK11:LMX11 LWG11:LWT11 MGC11:MGP11 MPY11:MQL11 MZU11:NAH11 NJQ11:NKD11 NTM11:NTZ11 ODI11:ODV11 ONE11:ONR11 OXA11:OXN11 PGW11:PHJ11 PQS11:PRF11 QAO11:QBB11 QKK11:QKX11 QUG11:QUT11 REC11:REP11 RNY11:ROL11 RXU11:RYH11 SHQ11:SID11 SRM11:SRZ11 TBI11:TBV11 TLE11:TLR11 TVA11:TVN11 UEW11:UFJ11 UOS11:UPF11 UYO11:UZB11 VIK11:VIX11 VSG11:VST11 WCC11:WCP11 WLY11:WML11 WVU11:WWH11 IX11:JG11 ST11:TC11 ACP11:ACY11 AML11:AMU11 AWH11:AWQ11 BGD11:BGM11 BPZ11:BQI11 BZV11:CAE11 CJR11:CKA11 CTN11:CTW11 DDJ11:DDS11 DNF11:DNO11 DXB11:DXK11 EGX11:EHG11 EQT11:ERC11 FAP11:FAY11 FKL11:FKU11 FUH11:FUQ11 GED11:GEM11 GNZ11:GOI11 GXV11:GYE11 HHR11:HIA11 HRN11:HRW11 IBJ11:IBS11 ILF11:ILO11 IVB11:IVK11 JEX11:JFG11 JOT11:JPC11 JYP11:JYY11 KIL11:KIU11 KSH11:KSQ11 LCD11:LCM11 LLZ11:LMI11 LVV11:LWE11 MFR11:MGA11 MPN11:MPW11 MZJ11:MZS11 NJF11:NJO11 NTB11:NTK11 OCX11:ODG11 OMT11:ONC11 OWP11:OWY11 PGL11:PGU11 PQH11:PQQ11 QAD11:QAM11 QJZ11:QKI11 QTV11:QUE11 RDR11:REA11 RNN11:RNW11 RXJ11:RXS11 SHF11:SHO11 SRB11:SRK11 TAX11:TBG11 TKT11:TLC11 TUP11:TUY11 UEL11:UEU11 UOH11:UOQ11 UYD11:UYM11 VHZ11:VII11 VRV11:VSE11 WBR11:WCA11 WLN11:WLW11 WVJ63:WVS63 M59:Z69 JI63:JV63 TE63:TR63 ADA63:ADN63 AMW63:ANJ63 AWS63:AXF63 BGO63:BHB63 BQK63:BQX63 CAG63:CAT63 CKC63:CKP63 CTY63:CUL63 DDU63:DEH63 DNQ63:DOD63 DXM63:DXZ63 EHI63:EHV63 ERE63:ERR63 FBA63:FBN63 FKW63:FLJ63 FUS63:FVF63 GEO63:GFB63 GOK63:GOX63 GYG63:GYT63 HIC63:HIP63 HRY63:HSL63 IBU63:ICH63 ILQ63:IMD63 IVM63:IVZ63 JFI63:JFV63 JPE63:JPR63 JZA63:JZN63 KIW63:KJJ63 KSS63:KTF63 LCO63:LDB63 LMK63:LMX63 LWG63:LWT63 MGC63:MGP63 MPY63:MQL63 MZU63:NAH63 NJQ63:NKD63 NTM63:NTZ63 ODI63:ODV63 ONE63:ONR63 OXA63:OXN63 PGW63:PHJ63 PQS63:PRF63 QAO63:QBB63 QKK63:QKX63 QUG63:QUT63 REC63:REP63 RNY63:ROL63 RXU63:RYH63 SHQ63:SID63 SRM63:SRZ63 TBI63:TBV63 TLE63:TLR63 TVA63:TVN63 UEW63:UFJ63 UOS63:UPF63 UYO63:UZB63 VIK63:VIX63 VSG63:VST63 WCC63:WCP63 WLY63:WML63 WVU63:WWH63 IX63:JG63 ST63:TC63 ACP63:ACY63 AML63:AMU63 AWH63:AWQ63 BGD63:BGM63 BPZ63:BQI63 BZV63:CAE63 CJR63:CKA63 CTN63:CTW63 DDJ63:DDS63 DNF63:DNO63 DXB63:DXK63 EGX63:EHG63 EQT63:ERC63 FAP63:FAY63 FKL63:FKU63 FUH63:FUQ63 GED63:GEM63 GNZ63:GOI63 GXV63:GYE63 HHR63:HIA63 HRN63:HRW63 IBJ63:IBS63 ILF63:ILO63 IVB63:IVK63 JEX63:JFG63 JOT63:JPC63 JYP63:JYY63 KIL63:KIU63 KSH63:KSQ63 LCD63:LCM63 LLZ63:LMI63 LVV63:LWE63 MFR63:MGA63 MPN63:MPW63 MZJ63:MZS63 NJF63:NJO63 NTB63:NTK63 OCX63:ODG63 OMT63:ONC63 OWP63:OWY63 PGL63:PGU63 PQH63:PQQ63 QAD63:QAM63 QJZ63:QKI63 QTV63:QUE63 RDR63:REA63 RNN63:RNW63 RXJ63:RXS63 SHF63:SHO63 SRB63:SRK63 TAX63:TBG63 TKT63:TLC63 TUP63:TUY63 UEL63:UEU63 UOH63:UOQ63 UYD63:UYM63 VHZ63:VII63 VRV63:VSE63 WBR63:WCA63 WLN63:WLW63 B8:K69 WVU40:WWH40 IX40:JG40 ST40:TC40 ACP40:ACY40 AML40:AMU40 AWH40:AWQ40 BGD40:BGM40 BPZ40:BQI40 BZV40:CAE40 CJR40:CKA40 CTN40:CTW40 DDJ40:DDS40 DNF40:DNO40 DXB40:DXK40 EGX40:EHG40 EQT40:ERC40 FAP40:FAY40 FKL40:FKU40 FUH40:FUQ40 GED40:GEM40 GNZ40:GOI40 GXV40:GYE40 HHR40:HIA40 HRN40:HRW40 IBJ40:IBS40 ILF40:ILO40 IVB40:IVK40 JEX40:JFG40 JOT40:JPC40 JYP40:JYY40 KIL40:KIU40 KSH40:KSQ40 LCD40:LCM40 LLZ40:LMI40 LVV40:LWE40 MFR40:MGA40 MPN40:MPW40 MZJ40:MZS40 NJF40:NJO40 NTB40:NTK40 OCX40:ODG40 OMT40:ONC40 OWP40:OWY40 PGL40:PGU40 PQH40:PQQ40 QAD40:QAM40 QJZ40:QKI40 QTV40:QUE40 RDR40:REA40 RNN40:RNW40 RXJ40:RXS40 SHF40:SHO40 SRB40:SRK40 TAX40:TBG40 TKT40:TLC40 TUP40:TUY40 UEL40:UEU40 UOH40:UOQ40 UYD40:UYM40 VHZ40:VII40 VRV40:VSE40 WBR40:WCA40 WLN40:WLW40 WVJ40:WVS40 JI40:JV40 TE40:TR40 ADA40:ADN40 AMW40:ANJ40 AWS40:AXF40 BGO40:BHB40 BQK40:BQX40 CAG40:CAT40 CKC40:CKP40 CTY40:CUL40 DDU40:DEH40 DNQ40:DOD40 DXM40:DXZ40 EHI40:EHV40 ERE40:ERR40 FBA40:FBN40 FKW40:FLJ40 FUS40:FVF40 GEO40:GFB40 GOK40:GOX40 GYG40:GYT40 HIC40:HIP40 HRY40:HSL40 IBU40:ICH40 ILQ40:IMD40 IVM40:IVZ40 JFI40:JFV40 JPE40:JPR40 JZA40:JZN40 KIW40:KJJ40 KSS40:KTF40 LCO40:LDB40 LMK40:LMX40 LWG40:LWT40 MGC40:MGP40 MPY40:MQL40 MZU40:NAH40 NJQ40:NKD40 NTM40:NTZ40 ODI40:ODV40 ONE40:ONR40 OXA40:OXN40 PGW40:PHJ40 PQS40:PRF40 QAO40:QBB40 QKK40:QKX40 QUG40:QUT40 REC40:REP40 RNY40:ROL40 RXU40:RYH40 SHQ40:SID40 SRM40:SRZ40 TBI40:TBV40 TLE40:TLR40 TVA40:TVN40 UEW40:UFJ40 UOS40:UPF40 UYO40:UZB40 VIK40:VIX40 VSG40:VST40 WCC40:WCP40 WLY40:WML40 M8:Z52" xr:uid="{00000000-0002-0000-0900-000000000000}"/>
    <dataValidation allowBlank="1" showInputMessage="1" showErrorMessage="1" sqref="X58" xr:uid="{FFA90DFB-1B76-4889-9C16-7B5D63AAAA9A}"/>
  </dataValidations>
  <pageMargins left="0.74803149606299213" right="0.23622047244094491" top="1.1023622047244095" bottom="0.39370078740157483" header="0.59055118110236227" footer="0.31496062992125984"/>
  <pageSetup paperSize="9" scale="65" firstPageNumber="12" fitToWidth="0" orientation="portrait" r:id="rId3"/>
  <headerFooter alignWithMargins="0">
    <oddHeader xml:space="preserve">&amp;L&amp;"ＭＳ Ｐゴシック,太字"&amp;16&amp;K01+000ⅰ　歳入・歳出総額等
（令和6年度）&amp;"ＭＳ Ｐゴシック,標準"&amp;11
</oddHeader>
  </headerFooter>
  <rowBreaks count="1" manualBreakCount="1">
    <brk id="72" max="24" man="1"/>
  </rowBreaks>
  <colBreaks count="3" manualBreakCount="3">
    <brk id="6" max="68" man="1"/>
    <brk id="12" max="68" man="1"/>
    <brk id="19" max="68" man="1"/>
  </colBreaks>
  <drawing r:id="rId4"/>
  <legacy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BG134"/>
  <sheetViews>
    <sheetView showGridLines="0" view="pageBreakPreview" zoomScale="90" zoomScaleNormal="70" zoomScaleSheetLayoutView="90" workbookViewId="0">
      <pane ySplit="4" topLeftCell="A8" activePane="bottomLeft" state="frozen"/>
      <selection activeCell="E53" sqref="E53"/>
      <selection pane="bottomLeft" activeCell="AY28" sqref="AY28"/>
    </sheetView>
  </sheetViews>
  <sheetFormatPr defaultRowHeight="13.2"/>
  <cols>
    <col min="1" max="1" width="12.44140625" style="568" customWidth="1"/>
    <col min="2" max="2" width="17.44140625" style="949" customWidth="1"/>
    <col min="3" max="3" width="13.109375" style="764" customWidth="1"/>
    <col min="4" max="4" width="13.77734375" style="42" customWidth="1"/>
    <col min="5" max="5" width="15.21875" style="950" customWidth="1"/>
    <col min="6" max="6" width="16.88671875" style="42" customWidth="1"/>
    <col min="7" max="7" width="6.44140625" style="568" customWidth="1"/>
    <col min="8" max="8" width="15.44140625" style="568" customWidth="1"/>
    <col min="9" max="9" width="8.77734375" style="568" customWidth="1"/>
    <col min="10" max="10" width="13.5546875" style="568" customWidth="1"/>
    <col min="11" max="11" width="10.33203125" style="568" customWidth="1"/>
    <col min="12" max="12" width="13.6640625" style="568" customWidth="1"/>
    <col min="13" max="13" width="6.44140625" style="568" customWidth="1"/>
    <col min="14" max="14" width="13.77734375" style="568" customWidth="1"/>
    <col min="15" max="15" width="6.44140625" style="950" customWidth="1"/>
    <col min="16" max="16" width="13.77734375" style="568" customWidth="1"/>
    <col min="17" max="17" width="6.44140625" style="568" customWidth="1"/>
    <col min="18" max="18" width="13.77734375" style="568" customWidth="1"/>
    <col min="19" max="19" width="6.44140625" style="568" customWidth="1"/>
    <col min="20" max="20" width="13.77734375" style="568" customWidth="1"/>
    <col min="21" max="21" width="6.44140625" style="568" customWidth="1"/>
    <col min="22" max="22" width="13.77734375" style="568" customWidth="1"/>
    <col min="23" max="23" width="15.6640625" style="568" customWidth="1"/>
    <col min="24" max="24" width="16.33203125" style="568" customWidth="1"/>
    <col min="25" max="25" width="6.44140625" style="568" customWidth="1"/>
    <col min="26" max="26" width="16.21875" style="42" customWidth="1"/>
    <col min="27" max="27" width="6.21875" style="568" customWidth="1"/>
    <col min="28" max="28" width="18.21875" style="568" customWidth="1"/>
    <col min="29" max="29" width="13.44140625" style="568" customWidth="1"/>
    <col min="30" max="30" width="12.44140625" style="42" customWidth="1"/>
    <col min="31" max="31" width="13.77734375" style="568" customWidth="1"/>
    <col min="32" max="32" width="6.21875" style="568" customWidth="1"/>
    <col min="33" max="33" width="13.77734375" style="568" customWidth="1"/>
    <col min="34" max="34" width="6.21875" style="544" customWidth="1"/>
    <col min="35" max="35" width="16" style="42" customWidth="1"/>
    <col min="36" max="36" width="8.77734375" style="950" customWidth="1"/>
    <col min="37" max="37" width="16.77734375" style="568" customWidth="1"/>
    <col min="38" max="38" width="8.77734375" style="950" customWidth="1"/>
    <col min="39" max="39" width="16.77734375" style="568" customWidth="1"/>
    <col min="40" max="40" width="8.77734375" style="950" customWidth="1"/>
    <col min="41" max="41" width="16" style="568" customWidth="1"/>
    <col min="42" max="42" width="8.77734375" style="950" customWidth="1"/>
    <col min="43" max="43" width="16.5546875" style="568" customWidth="1"/>
    <col min="44" max="44" width="9.44140625" style="950" customWidth="1"/>
    <col min="45" max="45" width="16.5546875" style="568" customWidth="1"/>
    <col min="46" max="46" width="9.44140625" style="950" customWidth="1"/>
    <col min="47" max="47" width="16.5546875" style="568" customWidth="1"/>
    <col min="48" max="48" width="9.44140625" style="950" customWidth="1"/>
    <col min="49" max="49" width="16.5546875" style="568" customWidth="1"/>
    <col min="50" max="50" width="9.44140625" style="950" customWidth="1"/>
    <col min="51" max="51" width="16.44140625" style="568" customWidth="1"/>
    <col min="52" max="52" width="9.44140625" style="950" customWidth="1"/>
    <col min="53" max="53" width="16.44140625" style="568" customWidth="1"/>
    <col min="54" max="54" width="9.44140625" style="950" customWidth="1"/>
    <col min="55" max="55" width="16.44140625" style="568" customWidth="1"/>
    <col min="56" max="56" width="9.44140625" style="950" customWidth="1"/>
    <col min="57" max="57" width="16.44140625" style="568" customWidth="1"/>
    <col min="58" max="58" width="9.44140625" style="950" customWidth="1"/>
    <col min="59" max="59" width="11.44140625" style="568" customWidth="1"/>
    <col min="60" max="60" width="11.44140625" style="568" bestFit="1" customWidth="1"/>
    <col min="61" max="16384" width="8.88671875" style="568"/>
  </cols>
  <sheetData>
    <row r="1" spans="1:59" ht="17.25" customHeight="1">
      <c r="A1" s="649" t="s">
        <v>322</v>
      </c>
      <c r="B1" s="2526" t="s">
        <v>514</v>
      </c>
      <c r="C1" s="2527"/>
      <c r="D1" s="2527" t="s">
        <v>515</v>
      </c>
      <c r="E1" s="2527"/>
      <c r="F1" s="2527" t="s">
        <v>516</v>
      </c>
      <c r="G1" s="2527"/>
      <c r="H1" s="2378" t="s">
        <v>517</v>
      </c>
      <c r="I1" s="2378"/>
      <c r="J1" s="2559" t="s">
        <v>518</v>
      </c>
      <c r="K1" s="2556"/>
      <c r="L1" s="2414" t="s">
        <v>519</v>
      </c>
      <c r="M1" s="2375"/>
      <c r="N1" s="2540" t="s">
        <v>520</v>
      </c>
      <c r="O1" s="2541"/>
      <c r="P1" s="2554" t="s">
        <v>521</v>
      </c>
      <c r="Q1" s="2555"/>
      <c r="R1" s="2383" t="s">
        <v>522</v>
      </c>
      <c r="S1" s="2375"/>
      <c r="T1" s="2544" t="s">
        <v>523</v>
      </c>
      <c r="U1" s="2545"/>
      <c r="V1" s="2383" t="s">
        <v>524</v>
      </c>
      <c r="W1" s="2557"/>
      <c r="X1" s="2414" t="s">
        <v>525</v>
      </c>
      <c r="Y1" s="2375"/>
      <c r="Z1" s="2526" t="s">
        <v>526</v>
      </c>
      <c r="AA1" s="2527"/>
      <c r="AB1" s="2375" t="s">
        <v>527</v>
      </c>
      <c r="AC1" s="2375"/>
      <c r="AD1" s="2378"/>
      <c r="AE1" s="2378" t="s">
        <v>528</v>
      </c>
      <c r="AF1" s="2378"/>
      <c r="AG1" s="2378" t="s">
        <v>529</v>
      </c>
      <c r="AH1" s="2556"/>
      <c r="AI1" s="2537" t="s">
        <v>530</v>
      </c>
      <c r="AJ1" s="2527"/>
      <c r="AK1" s="2378" t="s">
        <v>531</v>
      </c>
      <c r="AL1" s="2378"/>
      <c r="AM1" s="2378" t="s">
        <v>532</v>
      </c>
      <c r="AN1" s="2383"/>
      <c r="AO1" s="2530" t="s">
        <v>533</v>
      </c>
      <c r="AP1" s="2531"/>
      <c r="AQ1" s="2467" t="s">
        <v>534</v>
      </c>
      <c r="AR1" s="2516"/>
      <c r="AS1" s="2467" t="s">
        <v>535</v>
      </c>
      <c r="AT1" s="2516"/>
      <c r="AU1" s="2516" t="s">
        <v>536</v>
      </c>
      <c r="AV1" s="2516"/>
      <c r="AW1" s="2516" t="s">
        <v>537</v>
      </c>
      <c r="AX1" s="2552"/>
      <c r="AY1" s="2548" t="s">
        <v>538</v>
      </c>
      <c r="AZ1" s="2516"/>
      <c r="BA1" s="2516" t="s">
        <v>539</v>
      </c>
      <c r="BB1" s="2516"/>
      <c r="BC1" s="2516" t="s">
        <v>540</v>
      </c>
      <c r="BD1" s="2549"/>
      <c r="BE1" s="2551" t="s">
        <v>541</v>
      </c>
      <c r="BF1" s="2552"/>
    </row>
    <row r="2" spans="1:59" ht="17.25" customHeight="1">
      <c r="A2" s="650"/>
      <c r="B2" s="2528"/>
      <c r="C2" s="2529"/>
      <c r="D2" s="2529"/>
      <c r="E2" s="2529"/>
      <c r="F2" s="2529"/>
      <c r="G2" s="2529"/>
      <c r="H2" s="2421"/>
      <c r="I2" s="2421"/>
      <c r="J2" s="2421"/>
      <c r="K2" s="2480"/>
      <c r="L2" s="2539"/>
      <c r="M2" s="2483"/>
      <c r="N2" s="2542"/>
      <c r="O2" s="2543"/>
      <c r="P2" s="2535" t="s">
        <v>542</v>
      </c>
      <c r="Q2" s="2536"/>
      <c r="R2" s="2532"/>
      <c r="S2" s="2483"/>
      <c r="T2" s="2546"/>
      <c r="U2" s="2547"/>
      <c r="V2" s="2532"/>
      <c r="W2" s="2558"/>
      <c r="X2" s="2539"/>
      <c r="Y2" s="2483"/>
      <c r="Z2" s="2528"/>
      <c r="AA2" s="2529"/>
      <c r="AB2" s="2483"/>
      <c r="AC2" s="2483"/>
      <c r="AD2" s="2421"/>
      <c r="AE2" s="2421"/>
      <c r="AF2" s="2421"/>
      <c r="AG2" s="2421"/>
      <c r="AH2" s="2480"/>
      <c r="AI2" s="2538"/>
      <c r="AJ2" s="2529"/>
      <c r="AK2" s="2421"/>
      <c r="AL2" s="2421"/>
      <c r="AM2" s="2421"/>
      <c r="AN2" s="2532"/>
      <c r="AO2" s="2533" t="s">
        <v>543</v>
      </c>
      <c r="AP2" s="2534"/>
      <c r="AQ2" s="2469"/>
      <c r="AR2" s="2418"/>
      <c r="AS2" s="2469"/>
      <c r="AT2" s="2418"/>
      <c r="AU2" s="2418"/>
      <c r="AV2" s="2418"/>
      <c r="AW2" s="2418"/>
      <c r="AX2" s="2401"/>
      <c r="AY2" s="2179"/>
      <c r="AZ2" s="2418"/>
      <c r="BA2" s="2418"/>
      <c r="BB2" s="2418"/>
      <c r="BC2" s="2418"/>
      <c r="BD2" s="2550"/>
      <c r="BE2" s="2553"/>
      <c r="BF2" s="2401"/>
    </row>
    <row r="3" spans="1:59" ht="17.25" customHeight="1">
      <c r="A3" s="596"/>
      <c r="B3" s="438"/>
      <c r="C3" s="344" t="s">
        <v>544</v>
      </c>
      <c r="D3" s="352"/>
      <c r="E3" s="414" t="s">
        <v>544</v>
      </c>
      <c r="F3" s="352"/>
      <c r="G3" s="409" t="s">
        <v>544</v>
      </c>
      <c r="H3" s="776"/>
      <c r="I3" s="409" t="s">
        <v>544</v>
      </c>
      <c r="J3" s="419"/>
      <c r="K3" s="380" t="s">
        <v>544</v>
      </c>
      <c r="L3" s="442"/>
      <c r="M3" s="409" t="s">
        <v>544</v>
      </c>
      <c r="N3" s="321"/>
      <c r="O3" s="414" t="s">
        <v>544</v>
      </c>
      <c r="P3" s="776"/>
      <c r="Q3" s="409" t="s">
        <v>544</v>
      </c>
      <c r="R3" s="321"/>
      <c r="S3" s="315" t="s">
        <v>544</v>
      </c>
      <c r="T3" s="321"/>
      <c r="U3" s="409" t="s">
        <v>544</v>
      </c>
      <c r="V3" s="321"/>
      <c r="W3" s="380" t="s">
        <v>544</v>
      </c>
      <c r="X3" s="748"/>
      <c r="Y3" s="409" t="s">
        <v>544</v>
      </c>
      <c r="Z3" s="352"/>
      <c r="AA3" s="409" t="s">
        <v>544</v>
      </c>
      <c r="AB3" s="357" t="s">
        <v>495</v>
      </c>
      <c r="AC3" s="374" t="s">
        <v>545</v>
      </c>
      <c r="AD3" s="441" t="s">
        <v>546</v>
      </c>
      <c r="AE3" s="776"/>
      <c r="AF3" s="409" t="s">
        <v>544</v>
      </c>
      <c r="AG3" s="419"/>
      <c r="AH3" s="380" t="s">
        <v>544</v>
      </c>
      <c r="AI3" s="415"/>
      <c r="AJ3" s="414" t="s">
        <v>544</v>
      </c>
      <c r="AK3" s="321"/>
      <c r="AL3" s="414" t="s">
        <v>544</v>
      </c>
      <c r="AM3" s="321"/>
      <c r="AN3" s="345" t="s">
        <v>544</v>
      </c>
      <c r="AO3" s="321"/>
      <c r="AP3" s="381" t="s">
        <v>544</v>
      </c>
      <c r="AQ3" s="776"/>
      <c r="AR3" s="414" t="s">
        <v>544</v>
      </c>
      <c r="AS3" s="776"/>
      <c r="AT3" s="414" t="s">
        <v>544</v>
      </c>
      <c r="AU3" s="776"/>
      <c r="AV3" s="414" t="s">
        <v>544</v>
      </c>
      <c r="AW3" s="321"/>
      <c r="AX3" s="381" t="s">
        <v>544</v>
      </c>
      <c r="AY3" s="748"/>
      <c r="AZ3" s="414" t="s">
        <v>544</v>
      </c>
      <c r="BA3" s="321"/>
      <c r="BB3" s="414" t="s">
        <v>544</v>
      </c>
      <c r="BC3" s="321"/>
      <c r="BD3" s="358" t="s">
        <v>544</v>
      </c>
      <c r="BE3" s="389"/>
      <c r="BF3" s="381" t="s">
        <v>544</v>
      </c>
    </row>
    <row r="4" spans="1:59" ht="17.25" customHeight="1">
      <c r="A4" s="651" t="s">
        <v>345</v>
      </c>
      <c r="B4" s="351" t="s">
        <v>512</v>
      </c>
      <c r="C4" s="366" t="s">
        <v>127</v>
      </c>
      <c r="D4" s="322" t="s">
        <v>512</v>
      </c>
      <c r="E4" s="387" t="s">
        <v>127</v>
      </c>
      <c r="F4" s="322" t="s">
        <v>512</v>
      </c>
      <c r="G4" s="434" t="s">
        <v>127</v>
      </c>
      <c r="H4" s="434" t="s">
        <v>512</v>
      </c>
      <c r="I4" s="434" t="s">
        <v>127</v>
      </c>
      <c r="J4" s="434" t="s">
        <v>512</v>
      </c>
      <c r="K4" s="326" t="s">
        <v>127</v>
      </c>
      <c r="L4" s="399" t="s">
        <v>512</v>
      </c>
      <c r="M4" s="434" t="s">
        <v>127</v>
      </c>
      <c r="N4" s="434" t="s">
        <v>512</v>
      </c>
      <c r="O4" s="387" t="s">
        <v>127</v>
      </c>
      <c r="P4" s="434" t="s">
        <v>512</v>
      </c>
      <c r="Q4" s="434" t="s">
        <v>127</v>
      </c>
      <c r="R4" s="434" t="s">
        <v>512</v>
      </c>
      <c r="S4" s="360" t="s">
        <v>127</v>
      </c>
      <c r="T4" s="434" t="s">
        <v>512</v>
      </c>
      <c r="U4" s="434" t="s">
        <v>127</v>
      </c>
      <c r="V4" s="434" t="s">
        <v>512</v>
      </c>
      <c r="W4" s="326" t="s">
        <v>127</v>
      </c>
      <c r="X4" s="399" t="s">
        <v>512</v>
      </c>
      <c r="Y4" s="434" t="s">
        <v>127</v>
      </c>
      <c r="Z4" s="351" t="s">
        <v>512</v>
      </c>
      <c r="AA4" s="434" t="s">
        <v>127</v>
      </c>
      <c r="AB4" s="384" t="s">
        <v>512</v>
      </c>
      <c r="AC4" s="384" t="s">
        <v>512</v>
      </c>
      <c r="AD4" s="322" t="s">
        <v>512</v>
      </c>
      <c r="AE4" s="434" t="s">
        <v>512</v>
      </c>
      <c r="AF4" s="434" t="s">
        <v>127</v>
      </c>
      <c r="AG4" s="521" t="s">
        <v>512</v>
      </c>
      <c r="AH4" s="653" t="s">
        <v>127</v>
      </c>
      <c r="AI4" s="354" t="s">
        <v>512</v>
      </c>
      <c r="AJ4" s="387" t="s">
        <v>127</v>
      </c>
      <c r="AK4" s="434" t="s">
        <v>512</v>
      </c>
      <c r="AL4" s="387" t="s">
        <v>127</v>
      </c>
      <c r="AM4" s="434" t="s">
        <v>512</v>
      </c>
      <c r="AN4" s="445" t="s">
        <v>127</v>
      </c>
      <c r="AO4" s="521" t="s">
        <v>512</v>
      </c>
      <c r="AP4" s="435" t="s">
        <v>127</v>
      </c>
      <c r="AQ4" s="384" t="s">
        <v>512</v>
      </c>
      <c r="AR4" s="387" t="s">
        <v>127</v>
      </c>
      <c r="AS4" s="384" t="s">
        <v>512</v>
      </c>
      <c r="AT4" s="387" t="s">
        <v>127</v>
      </c>
      <c r="AU4" s="434" t="s">
        <v>512</v>
      </c>
      <c r="AV4" s="387" t="s">
        <v>127</v>
      </c>
      <c r="AW4" s="434" t="s">
        <v>512</v>
      </c>
      <c r="AX4" s="401" t="s">
        <v>127</v>
      </c>
      <c r="AY4" s="399" t="s">
        <v>512</v>
      </c>
      <c r="AZ4" s="387" t="s">
        <v>127</v>
      </c>
      <c r="BA4" s="521" t="s">
        <v>512</v>
      </c>
      <c r="BB4" s="372" t="s">
        <v>127</v>
      </c>
      <c r="BC4" s="521" t="s">
        <v>512</v>
      </c>
      <c r="BD4" s="364" t="s">
        <v>127</v>
      </c>
      <c r="BE4" s="347" t="s">
        <v>512</v>
      </c>
      <c r="BF4" s="435" t="s">
        <v>127</v>
      </c>
    </row>
    <row r="5" spans="1:59" ht="17.25" hidden="1" customHeight="1">
      <c r="A5" s="748"/>
      <c r="B5" s="350"/>
      <c r="C5" s="382"/>
      <c r="D5" s="141"/>
      <c r="E5" s="397"/>
      <c r="F5" s="141"/>
      <c r="G5" s="510"/>
      <c r="H5" s="510"/>
      <c r="I5" s="510"/>
      <c r="J5" s="510"/>
      <c r="K5" s="134"/>
      <c r="L5" s="886"/>
      <c r="M5" s="510"/>
      <c r="N5" s="510"/>
      <c r="O5" s="397"/>
      <c r="P5" s="140"/>
      <c r="Q5" s="510"/>
      <c r="R5" s="140"/>
      <c r="S5" s="140"/>
      <c r="T5" s="510"/>
      <c r="U5" s="510"/>
      <c r="V5" s="510"/>
      <c r="W5" s="134"/>
      <c r="X5" s="886"/>
      <c r="Y5" s="510"/>
      <c r="Z5" s="350"/>
      <c r="AA5" s="510"/>
      <c r="AB5" s="884"/>
      <c r="AC5" s="884"/>
      <c r="AD5" s="141"/>
      <c r="AE5" s="510"/>
      <c r="AF5" s="510"/>
      <c r="AG5" s="510"/>
      <c r="AH5" s="134"/>
      <c r="AI5" s="411"/>
      <c r="AJ5" s="397"/>
      <c r="AK5" s="510"/>
      <c r="AL5" s="397"/>
      <c r="AM5" s="510"/>
      <c r="AN5" s="440"/>
      <c r="AO5" s="510"/>
      <c r="AP5" s="421"/>
      <c r="AQ5" s="884"/>
      <c r="AR5" s="397"/>
      <c r="AS5" s="884"/>
      <c r="AT5" s="397"/>
      <c r="AU5" s="510"/>
      <c r="AV5" s="397"/>
      <c r="AW5" s="510"/>
      <c r="AX5" s="421"/>
      <c r="AY5" s="886"/>
      <c r="AZ5" s="397"/>
      <c r="BA5" s="510"/>
      <c r="BB5" s="397"/>
      <c r="BC5" s="510"/>
      <c r="BD5" s="379"/>
      <c r="BE5" s="334"/>
      <c r="BF5" s="421"/>
    </row>
    <row r="6" spans="1:59" ht="17.25" hidden="1" customHeight="1">
      <c r="A6" s="748"/>
      <c r="B6" s="350"/>
      <c r="C6" s="382"/>
      <c r="D6" s="141"/>
      <c r="E6" s="397"/>
      <c r="F6" s="141"/>
      <c r="G6" s="510"/>
      <c r="H6" s="510"/>
      <c r="I6" s="510"/>
      <c r="J6" s="510"/>
      <c r="K6" s="134"/>
      <c r="L6" s="886"/>
      <c r="M6" s="510"/>
      <c r="N6" s="510"/>
      <c r="O6" s="397"/>
      <c r="P6" s="140"/>
      <c r="Q6" s="510"/>
      <c r="R6" s="140"/>
      <c r="S6" s="140"/>
      <c r="T6" s="510"/>
      <c r="U6" s="510"/>
      <c r="V6" s="510"/>
      <c r="W6" s="134"/>
      <c r="X6" s="886"/>
      <c r="Y6" s="510"/>
      <c r="Z6" s="350"/>
      <c r="AA6" s="510"/>
      <c r="AB6" s="884"/>
      <c r="AC6" s="884"/>
      <c r="AD6" s="141"/>
      <c r="AE6" s="510"/>
      <c r="AF6" s="510"/>
      <c r="AG6" s="510"/>
      <c r="AH6" s="134"/>
      <c r="AI6" s="411"/>
      <c r="AJ6" s="397"/>
      <c r="AK6" s="510"/>
      <c r="AL6" s="397"/>
      <c r="AM6" s="510"/>
      <c r="AN6" s="440"/>
      <c r="AO6" s="510"/>
      <c r="AP6" s="421"/>
      <c r="AQ6" s="884"/>
      <c r="AR6" s="397"/>
      <c r="AS6" s="884"/>
      <c r="AT6" s="397"/>
      <c r="AU6" s="510"/>
      <c r="AV6" s="397"/>
      <c r="AW6" s="510"/>
      <c r="AX6" s="421"/>
      <c r="AY6" s="886"/>
      <c r="AZ6" s="397"/>
      <c r="BA6" s="510"/>
      <c r="BB6" s="397"/>
      <c r="BC6" s="510"/>
      <c r="BD6" s="379"/>
      <c r="BE6" s="334"/>
      <c r="BF6" s="421"/>
    </row>
    <row r="7" spans="1:59" ht="17.25" hidden="1" customHeight="1">
      <c r="A7" s="748"/>
      <c r="B7" s="350"/>
      <c r="C7" s="382"/>
      <c r="D7" s="141"/>
      <c r="E7" s="397"/>
      <c r="F7" s="141"/>
      <c r="G7" s="510"/>
      <c r="H7" s="510"/>
      <c r="I7" s="510"/>
      <c r="J7" s="510"/>
      <c r="K7" s="134"/>
      <c r="L7" s="886"/>
      <c r="M7" s="510"/>
      <c r="N7" s="510"/>
      <c r="O7" s="397"/>
      <c r="P7" s="140"/>
      <c r="Q7" s="510"/>
      <c r="R7" s="140"/>
      <c r="S7" s="140"/>
      <c r="T7" s="510"/>
      <c r="U7" s="510"/>
      <c r="V7" s="510"/>
      <c r="W7" s="134"/>
      <c r="X7" s="886"/>
      <c r="Y7" s="510"/>
      <c r="Z7" s="350"/>
      <c r="AA7" s="510"/>
      <c r="AB7" s="884"/>
      <c r="AC7" s="884"/>
      <c r="AD7" s="141"/>
      <c r="AE7" s="510"/>
      <c r="AF7" s="510"/>
      <c r="AG7" s="510"/>
      <c r="AH7" s="134"/>
      <c r="AI7" s="411"/>
      <c r="AJ7" s="397"/>
      <c r="AK7" s="510"/>
      <c r="AL7" s="397"/>
      <c r="AM7" s="510"/>
      <c r="AN7" s="440"/>
      <c r="AO7" s="510"/>
      <c r="AP7" s="421"/>
      <c r="AQ7" s="884"/>
      <c r="AR7" s="397"/>
      <c r="AS7" s="884"/>
      <c r="AT7" s="397"/>
      <c r="AU7" s="510"/>
      <c r="AV7" s="397"/>
      <c r="AW7" s="510"/>
      <c r="AX7" s="421"/>
      <c r="AY7" s="886"/>
      <c r="AZ7" s="397"/>
      <c r="BA7" s="510"/>
      <c r="BB7" s="397"/>
      <c r="BC7" s="510"/>
      <c r="BD7" s="379"/>
      <c r="BE7" s="334"/>
      <c r="BF7" s="421"/>
    </row>
    <row r="8" spans="1:59" s="544" customFormat="1" ht="15.75" customHeight="1">
      <c r="A8" s="597" t="s">
        <v>137</v>
      </c>
      <c r="B8" s="702">
        <v>32033655</v>
      </c>
      <c r="C8" s="373">
        <v>21.9</v>
      </c>
      <c r="D8" s="795">
        <v>765944</v>
      </c>
      <c r="E8" s="373">
        <v>0.5</v>
      </c>
      <c r="F8" s="795">
        <v>13228</v>
      </c>
      <c r="G8" s="373">
        <v>0</v>
      </c>
      <c r="H8" s="795">
        <v>125648</v>
      </c>
      <c r="I8" s="373">
        <v>0.1</v>
      </c>
      <c r="J8" s="795">
        <v>193468</v>
      </c>
      <c r="K8" s="331">
        <v>0.1</v>
      </c>
      <c r="L8" s="702">
        <v>6870172</v>
      </c>
      <c r="M8" s="373">
        <v>4.7</v>
      </c>
      <c r="N8" s="795">
        <v>4260</v>
      </c>
      <c r="O8" s="373">
        <v>0</v>
      </c>
      <c r="P8" s="998" t="s">
        <v>199</v>
      </c>
      <c r="Q8" s="1887" t="s">
        <v>199</v>
      </c>
      <c r="R8" s="998" t="s">
        <v>199</v>
      </c>
      <c r="S8" s="1887" t="s">
        <v>199</v>
      </c>
      <c r="T8" s="797">
        <v>73089</v>
      </c>
      <c r="U8" s="698">
        <v>0.1</v>
      </c>
      <c r="V8" s="797">
        <v>564214</v>
      </c>
      <c r="W8" s="700">
        <v>0.4</v>
      </c>
      <c r="X8" s="695">
        <v>1126011</v>
      </c>
      <c r="Y8" s="698">
        <v>0.8</v>
      </c>
      <c r="Z8" s="431">
        <v>35102617</v>
      </c>
      <c r="AA8" s="698">
        <v>24</v>
      </c>
      <c r="AB8" s="431">
        <v>33457447</v>
      </c>
      <c r="AC8" s="431">
        <v>1645170</v>
      </c>
      <c r="AD8" s="1889" t="s">
        <v>199</v>
      </c>
      <c r="AE8" s="797">
        <v>29701</v>
      </c>
      <c r="AF8" s="698">
        <v>0</v>
      </c>
      <c r="AG8" s="797">
        <v>198665</v>
      </c>
      <c r="AH8" s="700">
        <v>0.1</v>
      </c>
      <c r="AI8" s="702">
        <v>2211091</v>
      </c>
      <c r="AJ8" s="373">
        <v>1.5</v>
      </c>
      <c r="AK8" s="795">
        <v>1201867</v>
      </c>
      <c r="AL8" s="373">
        <v>0.8</v>
      </c>
      <c r="AM8" s="795">
        <v>35382060</v>
      </c>
      <c r="AN8" s="323">
        <v>24.2</v>
      </c>
      <c r="AO8" s="448">
        <v>1553</v>
      </c>
      <c r="AP8" s="391">
        <v>0</v>
      </c>
      <c r="AQ8" s="398">
        <v>8376648</v>
      </c>
      <c r="AR8" s="426">
        <v>5.7</v>
      </c>
      <c r="AS8" s="444">
        <v>447883</v>
      </c>
      <c r="AT8" s="426">
        <v>0.3</v>
      </c>
      <c r="AU8" s="448">
        <v>2477459</v>
      </c>
      <c r="AV8" s="426">
        <v>1.7</v>
      </c>
      <c r="AW8" s="448">
        <v>2904368</v>
      </c>
      <c r="AX8" s="391">
        <v>2</v>
      </c>
      <c r="AY8" s="702">
        <v>3350847</v>
      </c>
      <c r="AZ8" s="373">
        <v>2.2999999999999998</v>
      </c>
      <c r="BA8" s="482">
        <v>6665726</v>
      </c>
      <c r="BB8" s="489">
        <v>4.5999999999999996</v>
      </c>
      <c r="BC8" s="482">
        <v>6060400</v>
      </c>
      <c r="BD8" s="408">
        <v>4.2</v>
      </c>
      <c r="BE8" s="672">
        <v>146180574</v>
      </c>
      <c r="BF8" s="115">
        <v>100</v>
      </c>
      <c r="BG8" s="609"/>
    </row>
    <row r="9" spans="1:59" s="544" customFormat="1" ht="15.75" customHeight="1">
      <c r="A9" s="1499" t="s">
        <v>138</v>
      </c>
      <c r="B9" s="1406">
        <v>39957894</v>
      </c>
      <c r="C9" s="1411">
        <v>21.7</v>
      </c>
      <c r="D9" s="1407">
        <v>1452422</v>
      </c>
      <c r="E9" s="1411">
        <v>0.8</v>
      </c>
      <c r="F9" s="1407">
        <v>17374</v>
      </c>
      <c r="G9" s="1411">
        <v>0</v>
      </c>
      <c r="H9" s="1407">
        <v>165246</v>
      </c>
      <c r="I9" s="1411">
        <v>0.1</v>
      </c>
      <c r="J9" s="1407">
        <v>254689</v>
      </c>
      <c r="K9" s="1495">
        <v>0.2</v>
      </c>
      <c r="L9" s="1406">
        <v>9053177</v>
      </c>
      <c r="M9" s="1411">
        <v>4.9000000000000004</v>
      </c>
      <c r="N9" s="1407">
        <v>11896</v>
      </c>
      <c r="O9" s="1411">
        <v>0</v>
      </c>
      <c r="P9" s="1408">
        <v>0</v>
      </c>
      <c r="Q9" s="1411">
        <v>0</v>
      </c>
      <c r="R9" s="1408">
        <v>0</v>
      </c>
      <c r="S9" s="1411">
        <v>0</v>
      </c>
      <c r="T9" s="1404">
        <v>126477</v>
      </c>
      <c r="U9" s="1412">
        <v>0.1</v>
      </c>
      <c r="V9" s="1404">
        <v>755500</v>
      </c>
      <c r="W9" s="1421">
        <v>0.4</v>
      </c>
      <c r="X9" s="1402">
        <v>1567708</v>
      </c>
      <c r="Y9" s="1412">
        <v>0.8</v>
      </c>
      <c r="Z9" s="1417">
        <v>37695981</v>
      </c>
      <c r="AA9" s="1412">
        <v>20.399999999999999</v>
      </c>
      <c r="AB9" s="1417">
        <v>36387473</v>
      </c>
      <c r="AC9" s="1417">
        <v>1308508</v>
      </c>
      <c r="AD9" s="1404">
        <v>0</v>
      </c>
      <c r="AE9" s="1404">
        <v>36868</v>
      </c>
      <c r="AF9" s="1412">
        <v>0</v>
      </c>
      <c r="AG9" s="1404">
        <v>1064080</v>
      </c>
      <c r="AH9" s="1421">
        <v>0.6</v>
      </c>
      <c r="AI9" s="1406">
        <v>2430015</v>
      </c>
      <c r="AJ9" s="1411">
        <v>1.3</v>
      </c>
      <c r="AK9" s="1407">
        <v>1216403</v>
      </c>
      <c r="AL9" s="1411">
        <v>0.7</v>
      </c>
      <c r="AM9" s="1407">
        <v>44846852</v>
      </c>
      <c r="AN9" s="1496">
        <v>24.3</v>
      </c>
      <c r="AO9" s="1500">
        <v>265457</v>
      </c>
      <c r="AP9" s="1501">
        <v>0.1</v>
      </c>
      <c r="AQ9" s="1502">
        <v>12664231</v>
      </c>
      <c r="AR9" s="1503">
        <v>6.9</v>
      </c>
      <c r="AS9" s="1500">
        <v>218831</v>
      </c>
      <c r="AT9" s="1503">
        <v>0.1</v>
      </c>
      <c r="AU9" s="1500">
        <v>3589642</v>
      </c>
      <c r="AV9" s="1503">
        <v>2</v>
      </c>
      <c r="AW9" s="1500">
        <v>3574339</v>
      </c>
      <c r="AX9" s="1501">
        <v>1.9</v>
      </c>
      <c r="AY9" s="1406">
        <v>1302064</v>
      </c>
      <c r="AZ9" s="1411">
        <v>0.7</v>
      </c>
      <c r="BA9" s="1407">
        <v>9475865</v>
      </c>
      <c r="BB9" s="1411">
        <v>5.0999999999999996</v>
      </c>
      <c r="BC9" s="1407">
        <v>12760976</v>
      </c>
      <c r="BD9" s="1504">
        <v>6.9</v>
      </c>
      <c r="BE9" s="1497">
        <v>184503987</v>
      </c>
      <c r="BF9" s="1495">
        <v>100.00000000000001</v>
      </c>
      <c r="BG9" s="609"/>
    </row>
    <row r="10" spans="1:59" s="544" customFormat="1" ht="15.75" customHeight="1">
      <c r="A10" s="597" t="s">
        <v>139</v>
      </c>
      <c r="B10" s="531">
        <v>33902827</v>
      </c>
      <c r="C10" s="166">
        <v>24.3</v>
      </c>
      <c r="D10" s="155">
        <v>958433</v>
      </c>
      <c r="E10" s="166">
        <v>0.7</v>
      </c>
      <c r="F10" s="155">
        <v>15211</v>
      </c>
      <c r="G10" s="166">
        <v>0</v>
      </c>
      <c r="H10" s="155">
        <v>134689</v>
      </c>
      <c r="I10" s="166">
        <v>0.1</v>
      </c>
      <c r="J10" s="155">
        <v>164448</v>
      </c>
      <c r="K10" s="156">
        <v>0.1</v>
      </c>
      <c r="L10" s="531">
        <v>7587607</v>
      </c>
      <c r="M10" s="166">
        <v>5.4</v>
      </c>
      <c r="N10" s="155">
        <v>22687</v>
      </c>
      <c r="O10" s="166">
        <v>0</v>
      </c>
      <c r="P10" s="152" t="s">
        <v>304</v>
      </c>
      <c r="Q10" s="166" t="s">
        <v>304</v>
      </c>
      <c r="R10" s="152" t="s">
        <v>304</v>
      </c>
      <c r="S10" s="166" t="s">
        <v>304</v>
      </c>
      <c r="T10" s="146">
        <v>89592</v>
      </c>
      <c r="U10" s="144">
        <v>0.1</v>
      </c>
      <c r="V10" s="146">
        <v>512788</v>
      </c>
      <c r="W10" s="147">
        <v>0.4</v>
      </c>
      <c r="X10" s="530">
        <v>1390931</v>
      </c>
      <c r="Y10" s="144">
        <v>1</v>
      </c>
      <c r="Z10" s="536">
        <v>32354540</v>
      </c>
      <c r="AA10" s="144">
        <v>23.2</v>
      </c>
      <c r="AB10" s="536">
        <v>27643585</v>
      </c>
      <c r="AC10" s="536">
        <v>4710786</v>
      </c>
      <c r="AD10" s="146">
        <v>169</v>
      </c>
      <c r="AE10" s="146">
        <v>30802</v>
      </c>
      <c r="AF10" s="144">
        <v>0</v>
      </c>
      <c r="AG10" s="146">
        <v>352673</v>
      </c>
      <c r="AH10" s="147">
        <v>0.2</v>
      </c>
      <c r="AI10" s="531">
        <v>972004</v>
      </c>
      <c r="AJ10" s="166">
        <v>0.7</v>
      </c>
      <c r="AK10" s="155">
        <v>558832</v>
      </c>
      <c r="AL10" s="166">
        <v>0.4</v>
      </c>
      <c r="AM10" s="155">
        <v>32205960</v>
      </c>
      <c r="AN10" s="200">
        <v>23.1</v>
      </c>
      <c r="AO10" s="330">
        <v>3113</v>
      </c>
      <c r="AP10" s="369">
        <v>0</v>
      </c>
      <c r="AQ10" s="392">
        <v>9767909</v>
      </c>
      <c r="AR10" s="311">
        <v>7</v>
      </c>
      <c r="AS10" s="330">
        <v>249279</v>
      </c>
      <c r="AT10" s="311">
        <v>0.2</v>
      </c>
      <c r="AU10" s="330">
        <v>1576465</v>
      </c>
      <c r="AV10" s="311">
        <v>1.1000000000000001</v>
      </c>
      <c r="AW10" s="330">
        <v>6233878</v>
      </c>
      <c r="AX10" s="369">
        <v>4.5</v>
      </c>
      <c r="AY10" s="531">
        <v>3339812</v>
      </c>
      <c r="AZ10" s="166">
        <v>2.4</v>
      </c>
      <c r="BA10" s="155">
        <v>2644961</v>
      </c>
      <c r="BB10" s="166">
        <v>1.9</v>
      </c>
      <c r="BC10" s="155">
        <v>4440701</v>
      </c>
      <c r="BD10" s="265">
        <v>3.2</v>
      </c>
      <c r="BE10" s="560">
        <v>139510142</v>
      </c>
      <c r="BF10" s="156">
        <v>100</v>
      </c>
      <c r="BG10" s="609"/>
    </row>
    <row r="11" spans="1:59" s="544" customFormat="1" ht="15.75" customHeight="1">
      <c r="A11" s="324" t="s">
        <v>140</v>
      </c>
      <c r="B11" s="1436">
        <v>29953107</v>
      </c>
      <c r="C11" s="1444">
        <v>27</v>
      </c>
      <c r="D11" s="1445">
        <v>785318</v>
      </c>
      <c r="E11" s="1444">
        <v>0.7</v>
      </c>
      <c r="F11" s="1445">
        <v>13162</v>
      </c>
      <c r="G11" s="1444">
        <v>0</v>
      </c>
      <c r="H11" s="1445">
        <v>116653</v>
      </c>
      <c r="I11" s="1444">
        <v>0.1</v>
      </c>
      <c r="J11" s="1445">
        <v>142461</v>
      </c>
      <c r="K11" s="1446">
        <v>0.1</v>
      </c>
      <c r="L11" s="1436">
        <v>6267805</v>
      </c>
      <c r="M11" s="1444">
        <v>5.6</v>
      </c>
      <c r="N11" s="1445">
        <v>1634</v>
      </c>
      <c r="O11" s="1444">
        <v>0</v>
      </c>
      <c r="P11" s="1447" t="s">
        <v>199</v>
      </c>
      <c r="Q11" s="1444" t="s">
        <v>199</v>
      </c>
      <c r="R11" s="1447" t="s">
        <v>199</v>
      </c>
      <c r="S11" s="1444" t="s">
        <v>199</v>
      </c>
      <c r="T11" s="1428">
        <v>74592</v>
      </c>
      <c r="U11" s="1425">
        <v>0.1</v>
      </c>
      <c r="V11" s="1428">
        <v>447135</v>
      </c>
      <c r="W11" s="1429">
        <v>0.4</v>
      </c>
      <c r="X11" s="1424">
        <v>1186085</v>
      </c>
      <c r="Y11" s="1425">
        <v>1.1000000000000001</v>
      </c>
      <c r="Z11" s="549">
        <v>20722241</v>
      </c>
      <c r="AA11" s="1425">
        <v>18.600000000000001</v>
      </c>
      <c r="AB11" s="549">
        <v>18493225</v>
      </c>
      <c r="AC11" s="549">
        <v>1999372</v>
      </c>
      <c r="AD11" s="1428">
        <v>229644</v>
      </c>
      <c r="AE11" s="1428">
        <v>27563</v>
      </c>
      <c r="AF11" s="1425">
        <v>0</v>
      </c>
      <c r="AG11" s="1428">
        <v>123948</v>
      </c>
      <c r="AH11" s="1429">
        <v>0.1</v>
      </c>
      <c r="AI11" s="1436">
        <v>863495</v>
      </c>
      <c r="AJ11" s="1444">
        <v>0.8</v>
      </c>
      <c r="AK11" s="1445">
        <v>485335</v>
      </c>
      <c r="AL11" s="1448">
        <v>0.4</v>
      </c>
      <c r="AM11" s="1451">
        <v>23500063</v>
      </c>
      <c r="AN11" s="1505">
        <v>21.1</v>
      </c>
      <c r="AO11" s="196">
        <v>500795</v>
      </c>
      <c r="AP11" s="1452">
        <v>0.5</v>
      </c>
      <c r="AQ11" s="1453">
        <v>8197139</v>
      </c>
      <c r="AR11" s="1454">
        <v>7.4</v>
      </c>
      <c r="AS11" s="1451">
        <v>838694</v>
      </c>
      <c r="AT11" s="1454">
        <v>0.8</v>
      </c>
      <c r="AU11" s="1451">
        <v>199719</v>
      </c>
      <c r="AV11" s="1454">
        <v>0.2</v>
      </c>
      <c r="AW11" s="1445">
        <v>2978714</v>
      </c>
      <c r="AX11" s="1446">
        <v>2.7</v>
      </c>
      <c r="AY11" s="1436">
        <v>3784590</v>
      </c>
      <c r="AZ11" s="1444">
        <v>3.4</v>
      </c>
      <c r="BA11" s="1445">
        <v>2766804</v>
      </c>
      <c r="BB11" s="1448">
        <v>2.5</v>
      </c>
      <c r="BC11" s="1445">
        <v>7112809</v>
      </c>
      <c r="BD11" s="1448">
        <v>6.4</v>
      </c>
      <c r="BE11" s="1449">
        <v>111089861</v>
      </c>
      <c r="BF11" s="1446">
        <v>100</v>
      </c>
      <c r="BG11" s="609"/>
    </row>
    <row r="12" spans="1:59" s="1210" customFormat="1" ht="15.75" customHeight="1">
      <c r="A12" s="614" t="s">
        <v>141</v>
      </c>
      <c r="B12" s="531">
        <v>42260699</v>
      </c>
      <c r="C12" s="447">
        <v>31.268169976346975</v>
      </c>
      <c r="D12" s="551">
        <v>973512</v>
      </c>
      <c r="E12" s="166">
        <v>0.72028952218735176</v>
      </c>
      <c r="F12" s="155">
        <v>13872</v>
      </c>
      <c r="G12" s="166">
        <v>1.0263721712503743E-2</v>
      </c>
      <c r="H12" s="155">
        <v>165787</v>
      </c>
      <c r="I12" s="166">
        <v>0.12266375659968701</v>
      </c>
      <c r="J12" s="155">
        <v>227683</v>
      </c>
      <c r="K12" s="156">
        <v>0.16845984361793467</v>
      </c>
      <c r="L12" s="531">
        <v>7935685</v>
      </c>
      <c r="M12" s="166">
        <v>5.8715154583398403</v>
      </c>
      <c r="N12" s="155">
        <v>23546</v>
      </c>
      <c r="O12" s="166">
        <v>1.7421395000188376E-2</v>
      </c>
      <c r="P12" s="152">
        <v>0</v>
      </c>
      <c r="Q12" s="166">
        <v>0</v>
      </c>
      <c r="R12" s="152">
        <v>0</v>
      </c>
      <c r="S12" s="377">
        <v>0</v>
      </c>
      <c r="T12" s="146">
        <v>56533</v>
      </c>
      <c r="U12" s="144">
        <v>4.1828069461719589E-2</v>
      </c>
      <c r="V12" s="146">
        <v>613116</v>
      </c>
      <c r="W12" s="147">
        <v>0.45363696665826453</v>
      </c>
      <c r="X12" s="530">
        <v>1531661</v>
      </c>
      <c r="Y12" s="144">
        <v>1.1332570834699536</v>
      </c>
      <c r="Z12" s="536">
        <v>19731085</v>
      </c>
      <c r="AA12" s="144">
        <v>14.598786442168175</v>
      </c>
      <c r="AB12" s="536">
        <v>18285390</v>
      </c>
      <c r="AC12" s="796">
        <v>1442113</v>
      </c>
      <c r="AD12" s="146">
        <v>3582</v>
      </c>
      <c r="AE12" s="536">
        <v>43692</v>
      </c>
      <c r="AF12" s="144">
        <v>3.232717193358662E-2</v>
      </c>
      <c r="AG12" s="146">
        <v>377926</v>
      </c>
      <c r="AH12" s="147">
        <v>0.27962278632639054</v>
      </c>
      <c r="AI12" s="531">
        <v>1060426</v>
      </c>
      <c r="AJ12" s="166">
        <v>0.78459611885117464</v>
      </c>
      <c r="AK12" s="152">
        <v>443225</v>
      </c>
      <c r="AL12" s="200">
        <v>0.32793671107442851</v>
      </c>
      <c r="AM12" s="330">
        <v>28871622</v>
      </c>
      <c r="AN12" s="336">
        <v>21.361757035510433</v>
      </c>
      <c r="AO12" s="402">
        <v>0</v>
      </c>
      <c r="AP12" s="369">
        <v>0</v>
      </c>
      <c r="AQ12" s="392">
        <v>9482676</v>
      </c>
      <c r="AR12" s="311">
        <v>7.0161150197403517</v>
      </c>
      <c r="AS12" s="400">
        <v>765496</v>
      </c>
      <c r="AT12" s="311">
        <v>0.56638104931046462</v>
      </c>
      <c r="AU12" s="330">
        <v>536997</v>
      </c>
      <c r="AV12" s="311">
        <v>0.39731745735650031</v>
      </c>
      <c r="AW12" s="155">
        <v>4789095</v>
      </c>
      <c r="AX12" s="156">
        <v>3.5433923251689099</v>
      </c>
      <c r="AY12" s="531">
        <v>2880763</v>
      </c>
      <c r="AZ12" s="166">
        <v>2.1314410143942775</v>
      </c>
      <c r="BA12" s="155">
        <v>1775824</v>
      </c>
      <c r="BB12" s="200">
        <v>1.3139102758351533</v>
      </c>
      <c r="BC12" s="155">
        <v>10594731</v>
      </c>
      <c r="BD12" s="200">
        <v>7.8389107989357329</v>
      </c>
      <c r="BE12" s="560">
        <v>135155652</v>
      </c>
      <c r="BF12" s="156">
        <v>100.00000000000001</v>
      </c>
      <c r="BG12" s="1209"/>
    </row>
    <row r="13" spans="1:59" s="544" customFormat="1" ht="15.75" customHeight="1">
      <c r="A13" s="324" t="s">
        <v>142</v>
      </c>
      <c r="B13" s="1436">
        <v>43414248</v>
      </c>
      <c r="C13" s="548">
        <v>27.6</v>
      </c>
      <c r="D13" s="1460">
        <v>1130861</v>
      </c>
      <c r="E13" s="1444">
        <v>0.7</v>
      </c>
      <c r="F13" s="1445">
        <v>13778</v>
      </c>
      <c r="G13" s="1444">
        <v>0</v>
      </c>
      <c r="H13" s="1445">
        <v>168292</v>
      </c>
      <c r="I13" s="1444">
        <v>0.1</v>
      </c>
      <c r="J13" s="1445">
        <v>260697</v>
      </c>
      <c r="K13" s="1446">
        <v>0.2</v>
      </c>
      <c r="L13" s="1436">
        <v>8319000</v>
      </c>
      <c r="M13" s="1444">
        <v>5.3</v>
      </c>
      <c r="N13" s="1445">
        <v>53378</v>
      </c>
      <c r="O13" s="1444">
        <v>0</v>
      </c>
      <c r="P13" s="1447">
        <v>0</v>
      </c>
      <c r="Q13" s="1444">
        <v>0</v>
      </c>
      <c r="R13" s="1447">
        <v>0</v>
      </c>
      <c r="S13" s="1444">
        <v>0</v>
      </c>
      <c r="T13" s="1428">
        <v>70985</v>
      </c>
      <c r="U13" s="1425">
        <v>0</v>
      </c>
      <c r="V13" s="1428">
        <v>633442</v>
      </c>
      <c r="W13" s="1429">
        <v>0.4</v>
      </c>
      <c r="X13" s="1424">
        <v>1587218</v>
      </c>
      <c r="Y13" s="1425">
        <v>1</v>
      </c>
      <c r="Z13" s="549">
        <v>25865745</v>
      </c>
      <c r="AA13" s="1425">
        <v>16.5</v>
      </c>
      <c r="AB13" s="549">
        <v>23410953</v>
      </c>
      <c r="AC13" s="529">
        <v>2454792</v>
      </c>
      <c r="AD13" s="1428">
        <v>0</v>
      </c>
      <c r="AE13" s="549">
        <v>46849</v>
      </c>
      <c r="AF13" s="1425">
        <v>0</v>
      </c>
      <c r="AG13" s="1428">
        <v>430539</v>
      </c>
      <c r="AH13" s="1429">
        <v>0.3</v>
      </c>
      <c r="AI13" s="1436">
        <v>1119673</v>
      </c>
      <c r="AJ13" s="1444">
        <v>0.7</v>
      </c>
      <c r="AK13" s="1447">
        <v>1131090</v>
      </c>
      <c r="AL13" s="1448">
        <v>0.7</v>
      </c>
      <c r="AM13" s="1451">
        <v>30488945</v>
      </c>
      <c r="AN13" s="1505">
        <v>19.399999999999999</v>
      </c>
      <c r="AO13" s="196">
        <v>2877</v>
      </c>
      <c r="AP13" s="1452">
        <v>0</v>
      </c>
      <c r="AQ13" s="1453">
        <v>10763499</v>
      </c>
      <c r="AR13" s="1454">
        <v>6.8</v>
      </c>
      <c r="AS13" s="1455">
        <v>273523</v>
      </c>
      <c r="AT13" s="1454">
        <v>0.2</v>
      </c>
      <c r="AU13" s="1451">
        <v>2173279</v>
      </c>
      <c r="AV13" s="1454">
        <v>1.4</v>
      </c>
      <c r="AW13" s="1445">
        <v>5259448</v>
      </c>
      <c r="AX13" s="1446">
        <v>3.3</v>
      </c>
      <c r="AY13" s="1436">
        <v>2911364</v>
      </c>
      <c r="AZ13" s="1444">
        <v>1.9</v>
      </c>
      <c r="BA13" s="1445">
        <v>9042260</v>
      </c>
      <c r="BB13" s="1448">
        <v>5.8</v>
      </c>
      <c r="BC13" s="1445">
        <v>12123790</v>
      </c>
      <c r="BD13" s="1448">
        <v>7.7</v>
      </c>
      <c r="BE13" s="1449">
        <v>157284780</v>
      </c>
      <c r="BF13" s="1446">
        <v>100</v>
      </c>
      <c r="BG13" s="609"/>
    </row>
    <row r="14" spans="1:59" s="544" customFormat="1" ht="15.75" customHeight="1">
      <c r="A14" s="614" t="s">
        <v>143</v>
      </c>
      <c r="B14" s="531">
        <v>36313263</v>
      </c>
      <c r="C14" s="447">
        <v>31.8</v>
      </c>
      <c r="D14" s="551">
        <v>669535</v>
      </c>
      <c r="E14" s="166">
        <v>0.6</v>
      </c>
      <c r="F14" s="155">
        <v>13286</v>
      </c>
      <c r="G14" s="166">
        <v>0</v>
      </c>
      <c r="H14" s="155">
        <v>175882</v>
      </c>
      <c r="I14" s="166">
        <v>0.1</v>
      </c>
      <c r="J14" s="155">
        <v>257322</v>
      </c>
      <c r="K14" s="156">
        <v>0.2</v>
      </c>
      <c r="L14" s="531">
        <v>6701481</v>
      </c>
      <c r="M14" s="166">
        <v>5.9</v>
      </c>
      <c r="N14" s="155">
        <v>2398</v>
      </c>
      <c r="O14" s="166">
        <v>0</v>
      </c>
      <c r="P14" s="152" t="s">
        <v>304</v>
      </c>
      <c r="Q14" s="166" t="s">
        <v>304</v>
      </c>
      <c r="R14" s="152" t="s">
        <v>304</v>
      </c>
      <c r="S14" s="166" t="s">
        <v>304</v>
      </c>
      <c r="T14" s="146">
        <v>67421</v>
      </c>
      <c r="U14" s="144">
        <v>0.1</v>
      </c>
      <c r="V14" s="146">
        <v>491272</v>
      </c>
      <c r="W14" s="147">
        <v>0.4</v>
      </c>
      <c r="X14" s="530">
        <v>1358487</v>
      </c>
      <c r="Y14" s="144">
        <v>1.2</v>
      </c>
      <c r="Z14" s="536">
        <v>14570399</v>
      </c>
      <c r="AA14" s="144">
        <v>12.8</v>
      </c>
      <c r="AB14" s="536">
        <v>13049008</v>
      </c>
      <c r="AC14" s="796">
        <v>1521391</v>
      </c>
      <c r="AD14" s="146">
        <v>114</v>
      </c>
      <c r="AE14" s="536">
        <v>34781</v>
      </c>
      <c r="AF14" s="144">
        <v>0</v>
      </c>
      <c r="AG14" s="146">
        <v>930863</v>
      </c>
      <c r="AH14" s="147">
        <v>0.8</v>
      </c>
      <c r="AI14" s="531">
        <v>781416</v>
      </c>
      <c r="AJ14" s="166">
        <v>0.7</v>
      </c>
      <c r="AK14" s="152">
        <v>623039</v>
      </c>
      <c r="AL14" s="200">
        <v>0.5</v>
      </c>
      <c r="AM14" s="330">
        <v>21126649</v>
      </c>
      <c r="AN14" s="336">
        <v>18.5</v>
      </c>
      <c r="AO14" s="402" t="s">
        <v>304</v>
      </c>
      <c r="AP14" s="369" t="s">
        <v>304</v>
      </c>
      <c r="AQ14" s="392">
        <v>8100952</v>
      </c>
      <c r="AR14" s="311">
        <v>7.1</v>
      </c>
      <c r="AS14" s="400">
        <v>699200</v>
      </c>
      <c r="AT14" s="311">
        <v>0.6</v>
      </c>
      <c r="AU14" s="330">
        <v>4775943</v>
      </c>
      <c r="AV14" s="311">
        <v>4.2</v>
      </c>
      <c r="AW14" s="155">
        <v>3200527</v>
      </c>
      <c r="AX14" s="156">
        <v>2.8</v>
      </c>
      <c r="AY14" s="531">
        <v>2751552</v>
      </c>
      <c r="AZ14" s="166">
        <v>2.4</v>
      </c>
      <c r="BA14" s="155">
        <v>5368778</v>
      </c>
      <c r="BB14" s="200">
        <v>4.7</v>
      </c>
      <c r="BC14" s="155">
        <v>5206300</v>
      </c>
      <c r="BD14" s="200">
        <v>4.5999999999999996</v>
      </c>
      <c r="BE14" s="560">
        <v>114220746</v>
      </c>
      <c r="BF14" s="156">
        <v>99.999999999999986</v>
      </c>
      <c r="BG14" s="609"/>
    </row>
    <row r="15" spans="1:59" s="544" customFormat="1" ht="15.75" customHeight="1">
      <c r="A15" s="324" t="s">
        <v>144</v>
      </c>
      <c r="B15" s="1436">
        <v>40612773</v>
      </c>
      <c r="C15" s="548">
        <v>29.5</v>
      </c>
      <c r="D15" s="1460">
        <v>1009504</v>
      </c>
      <c r="E15" s="1444">
        <v>0.7</v>
      </c>
      <c r="F15" s="1445">
        <v>15445</v>
      </c>
      <c r="G15" s="1444">
        <v>0</v>
      </c>
      <c r="H15" s="1445">
        <v>245048</v>
      </c>
      <c r="I15" s="1444">
        <v>0.2</v>
      </c>
      <c r="J15" s="1445">
        <v>315888</v>
      </c>
      <c r="K15" s="1446">
        <v>0.2</v>
      </c>
      <c r="L15" s="1436">
        <v>7635970</v>
      </c>
      <c r="M15" s="1444">
        <v>5.5</v>
      </c>
      <c r="N15" s="1445">
        <v>5153</v>
      </c>
      <c r="O15" s="1444">
        <v>0</v>
      </c>
      <c r="P15" s="1447">
        <v>0</v>
      </c>
      <c r="Q15" s="1444">
        <v>0</v>
      </c>
      <c r="R15" s="1447">
        <v>0</v>
      </c>
      <c r="S15" s="1444">
        <v>0</v>
      </c>
      <c r="T15" s="1428">
        <v>86681</v>
      </c>
      <c r="U15" s="1425">
        <v>0.1</v>
      </c>
      <c r="V15" s="1428">
        <v>761086</v>
      </c>
      <c r="W15" s="1429">
        <v>0.5</v>
      </c>
      <c r="X15" s="1424">
        <v>1505396</v>
      </c>
      <c r="Y15" s="1425">
        <v>1.1000000000000001</v>
      </c>
      <c r="Z15" s="549">
        <v>16367531</v>
      </c>
      <c r="AA15" s="1425">
        <v>11.9</v>
      </c>
      <c r="AB15" s="549">
        <v>14013393</v>
      </c>
      <c r="AC15" s="529">
        <v>1904188</v>
      </c>
      <c r="AD15" s="1428">
        <v>449950</v>
      </c>
      <c r="AE15" s="549">
        <v>30772</v>
      </c>
      <c r="AF15" s="1425">
        <v>0</v>
      </c>
      <c r="AG15" s="1428">
        <v>503405</v>
      </c>
      <c r="AH15" s="1429">
        <v>0.4</v>
      </c>
      <c r="AI15" s="1436">
        <v>1051146</v>
      </c>
      <c r="AJ15" s="1444">
        <v>0.8</v>
      </c>
      <c r="AK15" s="1447">
        <v>465064</v>
      </c>
      <c r="AL15" s="1448">
        <v>0.3</v>
      </c>
      <c r="AM15" s="1451">
        <v>23571780</v>
      </c>
      <c r="AN15" s="1505">
        <v>17.100000000000001</v>
      </c>
      <c r="AO15" s="196">
        <v>1955</v>
      </c>
      <c r="AP15" s="1452">
        <v>0</v>
      </c>
      <c r="AQ15" s="1453">
        <v>9324313</v>
      </c>
      <c r="AR15" s="1454">
        <v>6.8</v>
      </c>
      <c r="AS15" s="1455">
        <v>315638</v>
      </c>
      <c r="AT15" s="1454">
        <v>0.2</v>
      </c>
      <c r="AU15" s="1451">
        <v>2559557</v>
      </c>
      <c r="AV15" s="1454">
        <v>1.8</v>
      </c>
      <c r="AW15" s="1445">
        <v>9590289</v>
      </c>
      <c r="AX15" s="1446">
        <v>7</v>
      </c>
      <c r="AY15" s="1436">
        <v>5457203</v>
      </c>
      <c r="AZ15" s="1444">
        <v>4</v>
      </c>
      <c r="BA15" s="1445">
        <v>5093955</v>
      </c>
      <c r="BB15" s="1448">
        <v>3.7</v>
      </c>
      <c r="BC15" s="1445">
        <v>11327700</v>
      </c>
      <c r="BD15" s="1448">
        <v>8.1999999999999993</v>
      </c>
      <c r="BE15" s="1449">
        <v>137853252</v>
      </c>
      <c r="BF15" s="1446">
        <v>100</v>
      </c>
      <c r="BG15" s="609"/>
    </row>
    <row r="16" spans="1:59" s="544" customFormat="1" ht="15.75" customHeight="1">
      <c r="A16" s="614" t="s">
        <v>145</v>
      </c>
      <c r="B16" s="531">
        <v>51885704</v>
      </c>
      <c r="C16" s="447">
        <v>32</v>
      </c>
      <c r="D16" s="551">
        <v>1243123</v>
      </c>
      <c r="E16" s="166">
        <v>0.8</v>
      </c>
      <c r="F16" s="155">
        <v>17933</v>
      </c>
      <c r="G16" s="166">
        <v>0</v>
      </c>
      <c r="H16" s="155">
        <v>285009</v>
      </c>
      <c r="I16" s="166">
        <v>0</v>
      </c>
      <c r="J16" s="155">
        <v>367794</v>
      </c>
      <c r="K16" s="156">
        <v>0.2</v>
      </c>
      <c r="L16" s="531">
        <v>8967734</v>
      </c>
      <c r="M16" s="166">
        <v>5.5</v>
      </c>
      <c r="N16" s="155">
        <v>18230</v>
      </c>
      <c r="O16" s="166">
        <v>0</v>
      </c>
      <c r="P16" s="152" t="s">
        <v>199</v>
      </c>
      <c r="Q16" s="166" t="s">
        <v>199</v>
      </c>
      <c r="R16" s="152" t="s">
        <v>199</v>
      </c>
      <c r="S16" s="166" t="s">
        <v>199</v>
      </c>
      <c r="T16" s="146">
        <v>107623</v>
      </c>
      <c r="U16" s="144">
        <v>0.1</v>
      </c>
      <c r="V16" s="146">
        <v>931405</v>
      </c>
      <c r="W16" s="147">
        <v>0.6</v>
      </c>
      <c r="X16" s="530">
        <v>1781912</v>
      </c>
      <c r="Y16" s="144">
        <v>1.1000000000000001</v>
      </c>
      <c r="Z16" s="536">
        <v>14434426</v>
      </c>
      <c r="AA16" s="144">
        <v>8.9</v>
      </c>
      <c r="AB16" s="536">
        <v>13009017</v>
      </c>
      <c r="AC16" s="796">
        <v>1179307</v>
      </c>
      <c r="AD16" s="146">
        <v>246102</v>
      </c>
      <c r="AE16" s="536">
        <v>40492</v>
      </c>
      <c r="AF16" s="144">
        <v>0</v>
      </c>
      <c r="AG16" s="146">
        <v>441404</v>
      </c>
      <c r="AH16" s="147">
        <v>0.3</v>
      </c>
      <c r="AI16" s="531">
        <v>1402338</v>
      </c>
      <c r="AJ16" s="166">
        <v>0.8</v>
      </c>
      <c r="AK16" s="152">
        <v>873307</v>
      </c>
      <c r="AL16" s="200">
        <v>0.5</v>
      </c>
      <c r="AM16" s="330">
        <v>30400267</v>
      </c>
      <c r="AN16" s="336">
        <v>18.7</v>
      </c>
      <c r="AO16" s="402">
        <v>3216</v>
      </c>
      <c r="AP16" s="369">
        <v>0</v>
      </c>
      <c r="AQ16" s="392">
        <v>10342556</v>
      </c>
      <c r="AR16" s="311">
        <v>6.4</v>
      </c>
      <c r="AS16" s="400">
        <v>115187</v>
      </c>
      <c r="AT16" s="311">
        <v>0.1</v>
      </c>
      <c r="AU16" s="330">
        <v>283275</v>
      </c>
      <c r="AV16" s="311">
        <v>0.2</v>
      </c>
      <c r="AW16" s="155">
        <v>11048134</v>
      </c>
      <c r="AX16" s="156">
        <v>6.8</v>
      </c>
      <c r="AY16" s="531">
        <v>8341332</v>
      </c>
      <c r="AZ16" s="166">
        <v>5.0999999999999996</v>
      </c>
      <c r="BA16" s="155">
        <v>5305006</v>
      </c>
      <c r="BB16" s="200">
        <v>3.3</v>
      </c>
      <c r="BC16" s="155">
        <v>13667300</v>
      </c>
      <c r="BD16" s="200">
        <v>8.4</v>
      </c>
      <c r="BE16" s="560">
        <v>162304707</v>
      </c>
      <c r="BF16" s="252">
        <v>100</v>
      </c>
      <c r="BG16" s="609"/>
    </row>
    <row r="17" spans="1:59" s="544" customFormat="1" ht="15.75" customHeight="1">
      <c r="A17" s="324" t="s">
        <v>146</v>
      </c>
      <c r="B17" s="1436">
        <v>51150501</v>
      </c>
      <c r="C17" s="548">
        <v>31.4</v>
      </c>
      <c r="D17" s="1460">
        <v>1441703</v>
      </c>
      <c r="E17" s="1444">
        <v>0.9</v>
      </c>
      <c r="F17" s="1445">
        <v>16674</v>
      </c>
      <c r="G17" s="1444">
        <v>0</v>
      </c>
      <c r="H17" s="1445">
        <v>264220</v>
      </c>
      <c r="I17" s="1444">
        <v>0.2</v>
      </c>
      <c r="J17" s="1445">
        <v>340334</v>
      </c>
      <c r="K17" s="1446">
        <v>0.2</v>
      </c>
      <c r="L17" s="1436">
        <v>8841367</v>
      </c>
      <c r="M17" s="1444">
        <v>5.4</v>
      </c>
      <c r="N17" s="1445">
        <v>121862</v>
      </c>
      <c r="O17" s="1444">
        <v>0.1</v>
      </c>
      <c r="P17" s="1447" t="s">
        <v>304</v>
      </c>
      <c r="Q17" s="1444" t="s">
        <v>304</v>
      </c>
      <c r="R17" s="1447" t="s">
        <v>304</v>
      </c>
      <c r="S17" s="1444" t="s">
        <v>304</v>
      </c>
      <c r="T17" s="1428">
        <v>106281</v>
      </c>
      <c r="U17" s="1425">
        <v>0.1</v>
      </c>
      <c r="V17" s="1428">
        <v>832225</v>
      </c>
      <c r="W17" s="1429">
        <v>0.5</v>
      </c>
      <c r="X17" s="1424">
        <v>1667641</v>
      </c>
      <c r="Y17" s="1425">
        <v>1</v>
      </c>
      <c r="Z17" s="549">
        <v>21376200</v>
      </c>
      <c r="AA17" s="1425">
        <v>13.1</v>
      </c>
      <c r="AB17" s="549">
        <v>15608524</v>
      </c>
      <c r="AC17" s="529">
        <v>1244714</v>
      </c>
      <c r="AD17" s="1428">
        <v>4522962</v>
      </c>
      <c r="AE17" s="549">
        <v>36957</v>
      </c>
      <c r="AF17" s="1425">
        <v>0</v>
      </c>
      <c r="AG17" s="1428">
        <v>369617</v>
      </c>
      <c r="AH17" s="1429">
        <v>0.2</v>
      </c>
      <c r="AI17" s="1436">
        <v>2178436</v>
      </c>
      <c r="AJ17" s="1444">
        <v>1.3</v>
      </c>
      <c r="AK17" s="1447">
        <v>579923</v>
      </c>
      <c r="AL17" s="1448">
        <v>0.4</v>
      </c>
      <c r="AM17" s="1451">
        <v>30965475</v>
      </c>
      <c r="AN17" s="1505">
        <v>19</v>
      </c>
      <c r="AO17" s="196" t="s">
        <v>304</v>
      </c>
      <c r="AP17" s="1452" t="s">
        <v>304</v>
      </c>
      <c r="AQ17" s="1453">
        <v>10251317</v>
      </c>
      <c r="AR17" s="1454">
        <v>6.3</v>
      </c>
      <c r="AS17" s="1455">
        <v>498526</v>
      </c>
      <c r="AT17" s="1454">
        <v>0.3</v>
      </c>
      <c r="AU17" s="1451">
        <v>788335</v>
      </c>
      <c r="AV17" s="1454">
        <v>0.5</v>
      </c>
      <c r="AW17" s="1445">
        <v>5417881</v>
      </c>
      <c r="AX17" s="1943">
        <v>3.3</v>
      </c>
      <c r="AY17" s="1436">
        <v>8067878</v>
      </c>
      <c r="AZ17" s="1444">
        <v>5</v>
      </c>
      <c r="BA17" s="1445">
        <v>7082494</v>
      </c>
      <c r="BB17" s="1448">
        <v>4.3</v>
      </c>
      <c r="BC17" s="1445">
        <v>10502542</v>
      </c>
      <c r="BD17" s="1448">
        <v>6.4</v>
      </c>
      <c r="BE17" s="1449">
        <v>162898389</v>
      </c>
      <c r="BF17" s="1446">
        <v>100</v>
      </c>
      <c r="BG17" s="609"/>
    </row>
    <row r="18" spans="1:59" s="1210" customFormat="1" ht="15.75" customHeight="1">
      <c r="A18" s="234" t="s">
        <v>710</v>
      </c>
      <c r="B18" s="674">
        <v>42415842</v>
      </c>
      <c r="C18" s="1213">
        <v>33.1</v>
      </c>
      <c r="D18" s="228">
        <v>768557</v>
      </c>
      <c r="E18" s="377">
        <v>0.6</v>
      </c>
      <c r="F18" s="229">
        <v>17529</v>
      </c>
      <c r="G18" s="377">
        <v>0</v>
      </c>
      <c r="H18" s="229">
        <v>353830</v>
      </c>
      <c r="I18" s="377">
        <v>0.3</v>
      </c>
      <c r="J18" s="229">
        <v>492430</v>
      </c>
      <c r="K18" s="230">
        <v>0.4</v>
      </c>
      <c r="L18" s="674">
        <v>7469079</v>
      </c>
      <c r="M18" s="377">
        <v>5.8</v>
      </c>
      <c r="N18" s="229">
        <v>67848</v>
      </c>
      <c r="O18" s="377">
        <v>0</v>
      </c>
      <c r="P18" s="223">
        <v>0</v>
      </c>
      <c r="Q18" s="377">
        <v>0</v>
      </c>
      <c r="R18" s="223">
        <v>0</v>
      </c>
      <c r="S18" s="377">
        <v>0</v>
      </c>
      <c r="T18" s="232">
        <v>87432</v>
      </c>
      <c r="U18" s="215">
        <v>0.1</v>
      </c>
      <c r="V18" s="232">
        <v>986953</v>
      </c>
      <c r="W18" s="216">
        <v>0.8</v>
      </c>
      <c r="X18" s="231">
        <v>1540686</v>
      </c>
      <c r="Y18" s="215">
        <v>1.2</v>
      </c>
      <c r="Z18" s="1218">
        <v>13004478</v>
      </c>
      <c r="AA18" s="215">
        <v>10.1</v>
      </c>
      <c r="AB18" s="232">
        <v>12328832</v>
      </c>
      <c r="AC18" s="1217">
        <v>671081</v>
      </c>
      <c r="AD18" s="229">
        <v>4565</v>
      </c>
      <c r="AE18" s="228">
        <v>32951</v>
      </c>
      <c r="AF18" s="377">
        <v>0</v>
      </c>
      <c r="AG18" s="229">
        <v>1880490</v>
      </c>
      <c r="AH18" s="230">
        <v>1.5</v>
      </c>
      <c r="AI18" s="231">
        <v>1221477</v>
      </c>
      <c r="AJ18" s="215">
        <v>0.9</v>
      </c>
      <c r="AK18" s="1217">
        <v>1197033</v>
      </c>
      <c r="AL18" s="377">
        <v>0.9</v>
      </c>
      <c r="AM18" s="229">
        <v>28532081</v>
      </c>
      <c r="AN18" s="1043">
        <v>22.3</v>
      </c>
      <c r="AO18" s="1220">
        <v>300</v>
      </c>
      <c r="AP18" s="1221">
        <v>0</v>
      </c>
      <c r="AQ18" s="1222">
        <v>9035178</v>
      </c>
      <c r="AR18" s="1223">
        <v>7.1</v>
      </c>
      <c r="AS18" s="1224">
        <v>133254</v>
      </c>
      <c r="AT18" s="1223">
        <v>0.1</v>
      </c>
      <c r="AU18" s="1220">
        <v>1100505</v>
      </c>
      <c r="AV18" s="1223">
        <v>0.9</v>
      </c>
      <c r="AW18" s="1220">
        <v>2768614</v>
      </c>
      <c r="AX18" s="1984">
        <v>2.2000000000000002</v>
      </c>
      <c r="AY18" s="674">
        <v>2576865</v>
      </c>
      <c r="AZ18" s="377">
        <v>2</v>
      </c>
      <c r="BA18" s="229">
        <v>2953905</v>
      </c>
      <c r="BB18" s="377">
        <v>2.2999999999999998</v>
      </c>
      <c r="BC18" s="229">
        <v>9447300</v>
      </c>
      <c r="BD18" s="1225">
        <v>7.4</v>
      </c>
      <c r="BE18" s="327">
        <v>128084617</v>
      </c>
      <c r="BF18" s="230">
        <v>100</v>
      </c>
      <c r="BG18" s="1209"/>
    </row>
    <row r="19" spans="1:59" s="544" customFormat="1" ht="15.75" customHeight="1">
      <c r="A19" s="324" t="s">
        <v>148</v>
      </c>
      <c r="B19" s="1436">
        <v>95540821</v>
      </c>
      <c r="C19" s="1444">
        <v>39</v>
      </c>
      <c r="D19" s="1445">
        <v>1360205</v>
      </c>
      <c r="E19" s="1444">
        <v>0.5</v>
      </c>
      <c r="F19" s="1445">
        <v>33848</v>
      </c>
      <c r="G19" s="1444">
        <v>0</v>
      </c>
      <c r="H19" s="1445">
        <v>681818</v>
      </c>
      <c r="I19" s="1444">
        <v>0.3</v>
      </c>
      <c r="J19" s="1445">
        <v>969129</v>
      </c>
      <c r="K19" s="1446">
        <v>0.4</v>
      </c>
      <c r="L19" s="1436">
        <v>14164439</v>
      </c>
      <c r="M19" s="1444">
        <v>5.8</v>
      </c>
      <c r="N19" s="1445">
        <v>121974</v>
      </c>
      <c r="O19" s="1444">
        <v>0.1</v>
      </c>
      <c r="P19" s="1447">
        <v>0</v>
      </c>
      <c r="Q19" s="1444">
        <v>0</v>
      </c>
      <c r="R19" s="1447">
        <v>0</v>
      </c>
      <c r="S19" s="1444">
        <v>0</v>
      </c>
      <c r="T19" s="1428">
        <v>183975</v>
      </c>
      <c r="U19" s="1425">
        <v>0.1</v>
      </c>
      <c r="V19" s="1428">
        <v>1529153</v>
      </c>
      <c r="W19" s="1429">
        <v>0.6</v>
      </c>
      <c r="X19" s="1424">
        <v>2938189</v>
      </c>
      <c r="Y19" s="1425">
        <v>1.2</v>
      </c>
      <c r="Z19" s="549">
        <v>3542898</v>
      </c>
      <c r="AA19" s="1425">
        <v>1.4</v>
      </c>
      <c r="AB19" s="549">
        <v>2662781</v>
      </c>
      <c r="AC19" s="549">
        <v>870084</v>
      </c>
      <c r="AD19" s="1428">
        <v>10033</v>
      </c>
      <c r="AE19" s="1428">
        <v>58739</v>
      </c>
      <c r="AF19" s="1425">
        <v>0</v>
      </c>
      <c r="AG19" s="1428">
        <v>981953</v>
      </c>
      <c r="AH19" s="1429">
        <v>0.4</v>
      </c>
      <c r="AI19" s="1436">
        <v>1436696</v>
      </c>
      <c r="AJ19" s="1444">
        <v>0.6</v>
      </c>
      <c r="AK19" s="1445">
        <v>1545524</v>
      </c>
      <c r="AL19" s="1444">
        <v>0.6</v>
      </c>
      <c r="AM19" s="1445">
        <v>52246279</v>
      </c>
      <c r="AN19" s="1448">
        <v>21.3</v>
      </c>
      <c r="AO19" s="1451">
        <v>137567</v>
      </c>
      <c r="AP19" s="1452">
        <v>0.1</v>
      </c>
      <c r="AQ19" s="1453">
        <v>17190525</v>
      </c>
      <c r="AR19" s="1454">
        <v>7</v>
      </c>
      <c r="AS19" s="1455">
        <v>642789</v>
      </c>
      <c r="AT19" s="1454">
        <v>0.3</v>
      </c>
      <c r="AU19" s="1451">
        <v>771148</v>
      </c>
      <c r="AV19" s="1454">
        <v>0.3</v>
      </c>
      <c r="AW19" s="1451">
        <v>8567158</v>
      </c>
      <c r="AX19" s="1955">
        <v>3.5</v>
      </c>
      <c r="AY19" s="1436">
        <v>5172255</v>
      </c>
      <c r="AZ19" s="1444">
        <v>2.1</v>
      </c>
      <c r="BA19" s="1445">
        <v>23176448</v>
      </c>
      <c r="BB19" s="1444">
        <v>9.5</v>
      </c>
      <c r="BC19" s="1445">
        <v>12082500</v>
      </c>
      <c r="BD19" s="1456">
        <v>4.9000000000000004</v>
      </c>
      <c r="BE19" s="1449">
        <v>245076030</v>
      </c>
      <c r="BF19" s="1446">
        <v>100</v>
      </c>
      <c r="BG19" s="609"/>
    </row>
    <row r="20" spans="1:59" s="544" customFormat="1" ht="15.75" customHeight="1">
      <c r="A20" s="614" t="s">
        <v>149</v>
      </c>
      <c r="B20" s="538">
        <v>54772763</v>
      </c>
      <c r="C20" s="187">
        <v>34.4</v>
      </c>
      <c r="D20" s="178">
        <v>1330719</v>
      </c>
      <c r="E20" s="187">
        <v>0.8</v>
      </c>
      <c r="F20" s="178">
        <v>21332</v>
      </c>
      <c r="G20" s="187">
        <v>0</v>
      </c>
      <c r="H20" s="178">
        <v>423642</v>
      </c>
      <c r="I20" s="187">
        <v>0.3</v>
      </c>
      <c r="J20" s="178">
        <v>572341</v>
      </c>
      <c r="K20" s="252">
        <v>0.4</v>
      </c>
      <c r="L20" s="538">
        <v>9059811</v>
      </c>
      <c r="M20" s="187">
        <v>5.7</v>
      </c>
      <c r="N20" s="178">
        <v>24028</v>
      </c>
      <c r="O20" s="187">
        <v>0</v>
      </c>
      <c r="P20" s="179">
        <v>0</v>
      </c>
      <c r="Q20" s="187">
        <v>0</v>
      </c>
      <c r="R20" s="179">
        <v>0</v>
      </c>
      <c r="S20" s="187">
        <v>0</v>
      </c>
      <c r="T20" s="175">
        <v>188272</v>
      </c>
      <c r="U20" s="173">
        <v>0.1</v>
      </c>
      <c r="V20" s="175">
        <v>1103833</v>
      </c>
      <c r="W20" s="176">
        <v>0.7</v>
      </c>
      <c r="X20" s="542">
        <v>1849275</v>
      </c>
      <c r="Y20" s="173">
        <v>1.2</v>
      </c>
      <c r="Z20" s="556">
        <v>16608709</v>
      </c>
      <c r="AA20" s="173">
        <v>10.4</v>
      </c>
      <c r="AB20" s="556">
        <v>15558733</v>
      </c>
      <c r="AC20" s="556">
        <v>1049976</v>
      </c>
      <c r="AD20" s="175">
        <v>0</v>
      </c>
      <c r="AE20" s="175">
        <v>67049</v>
      </c>
      <c r="AF20" s="173">
        <v>0</v>
      </c>
      <c r="AG20" s="175">
        <v>321209</v>
      </c>
      <c r="AH20" s="176">
        <v>0.2</v>
      </c>
      <c r="AI20" s="538">
        <v>2177999</v>
      </c>
      <c r="AJ20" s="187">
        <v>1.4</v>
      </c>
      <c r="AK20" s="178">
        <v>649949</v>
      </c>
      <c r="AL20" s="187">
        <v>0.4</v>
      </c>
      <c r="AM20" s="178">
        <v>32115538</v>
      </c>
      <c r="AN20" s="253">
        <v>20.2</v>
      </c>
      <c r="AO20" s="254">
        <v>0</v>
      </c>
      <c r="AP20" s="255">
        <v>0</v>
      </c>
      <c r="AQ20" s="557">
        <v>10994999</v>
      </c>
      <c r="AR20" s="256">
        <v>6.9</v>
      </c>
      <c r="AS20" s="558">
        <v>979334</v>
      </c>
      <c r="AT20" s="256">
        <v>0.6</v>
      </c>
      <c r="AU20" s="254">
        <v>464915</v>
      </c>
      <c r="AV20" s="256">
        <v>0.3</v>
      </c>
      <c r="AW20" s="254">
        <v>3965008</v>
      </c>
      <c r="AX20" s="1985">
        <v>2.5</v>
      </c>
      <c r="AY20" s="538">
        <v>2860970</v>
      </c>
      <c r="AZ20" s="187">
        <v>1.8</v>
      </c>
      <c r="BA20" s="178">
        <v>9029550</v>
      </c>
      <c r="BB20" s="187">
        <v>5.7</v>
      </c>
      <c r="BC20" s="178">
        <v>9504200</v>
      </c>
      <c r="BD20" s="257">
        <v>6</v>
      </c>
      <c r="BE20" s="672">
        <v>159085445</v>
      </c>
      <c r="BF20" s="252">
        <v>100</v>
      </c>
      <c r="BG20" s="609"/>
    </row>
    <row r="21" spans="1:59" s="1065" customFormat="1" ht="15.75" customHeight="1">
      <c r="A21" s="1611" t="s">
        <v>150</v>
      </c>
      <c r="B21" s="1586">
        <v>65228086</v>
      </c>
      <c r="C21" s="1587">
        <v>35.6</v>
      </c>
      <c r="D21" s="1588">
        <v>1326412</v>
      </c>
      <c r="E21" s="1587">
        <v>0.7</v>
      </c>
      <c r="F21" s="1588">
        <v>24340</v>
      </c>
      <c r="G21" s="1587">
        <v>0</v>
      </c>
      <c r="H21" s="1588">
        <v>483713</v>
      </c>
      <c r="I21" s="1587">
        <v>0.3</v>
      </c>
      <c r="J21" s="1588">
        <v>653926</v>
      </c>
      <c r="K21" s="1589">
        <v>0.4</v>
      </c>
      <c r="L21" s="1586">
        <v>10045849</v>
      </c>
      <c r="M21" s="1587">
        <v>5.5</v>
      </c>
      <c r="N21" s="1588">
        <v>98281</v>
      </c>
      <c r="O21" s="1587">
        <v>0.1</v>
      </c>
      <c r="P21" s="1590" t="s">
        <v>304</v>
      </c>
      <c r="Q21" s="1587" t="s">
        <v>304</v>
      </c>
      <c r="R21" s="1590" t="s">
        <v>304</v>
      </c>
      <c r="S21" s="1587" t="s">
        <v>304</v>
      </c>
      <c r="T21" s="1571">
        <v>188473</v>
      </c>
      <c r="U21" s="1551">
        <v>0.1</v>
      </c>
      <c r="V21" s="1571">
        <v>1174489</v>
      </c>
      <c r="W21" s="1554">
        <v>0.6</v>
      </c>
      <c r="X21" s="1572">
        <v>2115182</v>
      </c>
      <c r="Y21" s="1551">
        <v>1.2</v>
      </c>
      <c r="Z21" s="1570">
        <v>16391117</v>
      </c>
      <c r="AA21" s="1551">
        <v>8.9</v>
      </c>
      <c r="AB21" s="1570">
        <v>14237151</v>
      </c>
      <c r="AC21" s="1570">
        <v>2153740</v>
      </c>
      <c r="AD21" s="1571">
        <v>226</v>
      </c>
      <c r="AE21" s="1571">
        <v>66056</v>
      </c>
      <c r="AF21" s="1551">
        <v>0</v>
      </c>
      <c r="AG21" s="1571">
        <v>361479</v>
      </c>
      <c r="AH21" s="1554">
        <v>0.2</v>
      </c>
      <c r="AI21" s="1586">
        <v>1658280</v>
      </c>
      <c r="AJ21" s="1587">
        <v>0.9</v>
      </c>
      <c r="AK21" s="1588">
        <v>876473</v>
      </c>
      <c r="AL21" s="1587">
        <v>0.5</v>
      </c>
      <c r="AM21" s="1588">
        <v>33379925</v>
      </c>
      <c r="AN21" s="1609">
        <v>18.2</v>
      </c>
      <c r="AO21" s="1612">
        <v>24887</v>
      </c>
      <c r="AP21" s="1613">
        <v>0</v>
      </c>
      <c r="AQ21" s="1614">
        <v>12206338</v>
      </c>
      <c r="AR21" s="1615">
        <v>6.7</v>
      </c>
      <c r="AS21" s="1616">
        <v>197321</v>
      </c>
      <c r="AT21" s="1615">
        <v>0.1</v>
      </c>
      <c r="AU21" s="1612">
        <v>1008669</v>
      </c>
      <c r="AV21" s="1615">
        <v>0.5</v>
      </c>
      <c r="AW21" s="1612">
        <v>7968583</v>
      </c>
      <c r="AX21" s="1986">
        <v>4.3</v>
      </c>
      <c r="AY21" s="1586">
        <v>2233916</v>
      </c>
      <c r="AZ21" s="1587">
        <v>1.2</v>
      </c>
      <c r="BA21" s="1588">
        <v>15397649</v>
      </c>
      <c r="BB21" s="1587">
        <v>8.4</v>
      </c>
      <c r="BC21" s="1588">
        <v>10338200</v>
      </c>
      <c r="BD21" s="1617">
        <v>5.6</v>
      </c>
      <c r="BE21" s="1592">
        <v>183447644</v>
      </c>
      <c r="BF21" s="1589">
        <v>100</v>
      </c>
      <c r="BG21" s="1064"/>
    </row>
    <row r="22" spans="1:59" s="544" customFormat="1" ht="15.75" customHeight="1">
      <c r="A22" s="614" t="s">
        <v>151</v>
      </c>
      <c r="B22" s="531">
        <v>59303978</v>
      </c>
      <c r="C22" s="166">
        <v>43.3</v>
      </c>
      <c r="D22" s="155">
        <v>766609</v>
      </c>
      <c r="E22" s="166">
        <v>0.6</v>
      </c>
      <c r="F22" s="155">
        <v>25420</v>
      </c>
      <c r="G22" s="166">
        <v>0</v>
      </c>
      <c r="H22" s="155">
        <v>484065</v>
      </c>
      <c r="I22" s="166">
        <v>0.4</v>
      </c>
      <c r="J22" s="155">
        <v>695195</v>
      </c>
      <c r="K22" s="166">
        <v>0.5</v>
      </c>
      <c r="L22" s="531">
        <v>8721338</v>
      </c>
      <c r="M22" s="166">
        <v>6.4</v>
      </c>
      <c r="N22" s="155">
        <v>57898</v>
      </c>
      <c r="O22" s="166">
        <v>0</v>
      </c>
      <c r="P22" s="152">
        <v>0</v>
      </c>
      <c r="Q22" s="166">
        <v>0</v>
      </c>
      <c r="R22" s="152">
        <v>0</v>
      </c>
      <c r="S22" s="166">
        <v>0</v>
      </c>
      <c r="T22" s="146">
        <v>164324</v>
      </c>
      <c r="U22" s="166">
        <v>0.1</v>
      </c>
      <c r="V22" s="146">
        <v>747407</v>
      </c>
      <c r="W22" s="166">
        <v>0.5</v>
      </c>
      <c r="X22" s="530">
        <v>2062719</v>
      </c>
      <c r="Y22" s="166">
        <v>1.5</v>
      </c>
      <c r="Z22" s="536">
        <v>4746314</v>
      </c>
      <c r="AA22" s="166">
        <v>3.5</v>
      </c>
      <c r="AB22" s="536">
        <v>4391269</v>
      </c>
      <c r="AC22" s="536">
        <v>354873</v>
      </c>
      <c r="AD22" s="146">
        <v>172</v>
      </c>
      <c r="AE22" s="146">
        <v>33973</v>
      </c>
      <c r="AF22" s="166">
        <v>0</v>
      </c>
      <c r="AG22" s="146">
        <v>576315</v>
      </c>
      <c r="AH22" s="166">
        <v>0.4</v>
      </c>
      <c r="AI22" s="531">
        <v>1583100</v>
      </c>
      <c r="AJ22" s="166">
        <v>1.2</v>
      </c>
      <c r="AK22" s="155">
        <v>664867</v>
      </c>
      <c r="AL22" s="166">
        <v>0.5</v>
      </c>
      <c r="AM22" s="155">
        <v>27579579</v>
      </c>
      <c r="AN22" s="166">
        <v>20.100000000000001</v>
      </c>
      <c r="AO22" s="330">
        <v>0</v>
      </c>
      <c r="AP22" s="166">
        <v>0</v>
      </c>
      <c r="AQ22" s="392">
        <v>9012972</v>
      </c>
      <c r="AR22" s="166">
        <v>6.6</v>
      </c>
      <c r="AS22" s="400">
        <v>324256</v>
      </c>
      <c r="AT22" s="166">
        <v>0.2</v>
      </c>
      <c r="AU22" s="330">
        <v>747091</v>
      </c>
      <c r="AV22" s="166">
        <v>0.5</v>
      </c>
      <c r="AW22" s="330">
        <v>2832966</v>
      </c>
      <c r="AX22" s="1947">
        <v>2.1</v>
      </c>
      <c r="AY22" s="531">
        <v>5299080</v>
      </c>
      <c r="AZ22" s="166">
        <v>3.9</v>
      </c>
      <c r="BA22" s="155">
        <v>3765553</v>
      </c>
      <c r="BB22" s="166">
        <v>2.7</v>
      </c>
      <c r="BC22" s="155">
        <v>6853311</v>
      </c>
      <c r="BD22" s="265">
        <v>5</v>
      </c>
      <c r="BE22" s="560">
        <v>137048330</v>
      </c>
      <c r="BF22" s="156">
        <v>100</v>
      </c>
      <c r="BG22" s="609"/>
    </row>
    <row r="23" spans="1:59" s="544" customFormat="1" ht="15.75" customHeight="1">
      <c r="A23" s="324" t="s">
        <v>216</v>
      </c>
      <c r="B23" s="1436">
        <v>103160614</v>
      </c>
      <c r="C23" s="1444">
        <v>39.700000000000003</v>
      </c>
      <c r="D23" s="1445">
        <v>996359</v>
      </c>
      <c r="E23" s="1444">
        <v>0.4</v>
      </c>
      <c r="F23" s="1445">
        <v>47546</v>
      </c>
      <c r="G23" s="1444">
        <v>0</v>
      </c>
      <c r="H23" s="1445">
        <v>907956</v>
      </c>
      <c r="I23" s="1444">
        <v>0.3</v>
      </c>
      <c r="J23" s="1445">
        <v>1305543</v>
      </c>
      <c r="K23" s="1446">
        <v>0.5</v>
      </c>
      <c r="L23" s="1436">
        <v>13859988</v>
      </c>
      <c r="M23" s="1444">
        <v>5.3</v>
      </c>
      <c r="N23" s="1445">
        <v>8730</v>
      </c>
      <c r="O23" s="1444">
        <v>0</v>
      </c>
      <c r="P23" s="1447">
        <v>0</v>
      </c>
      <c r="Q23" s="1444">
        <v>0</v>
      </c>
      <c r="R23" s="1447">
        <v>0</v>
      </c>
      <c r="S23" s="1444">
        <v>0</v>
      </c>
      <c r="T23" s="1428">
        <v>210566</v>
      </c>
      <c r="U23" s="1425">
        <v>0.1</v>
      </c>
      <c r="V23" s="1428">
        <v>982447</v>
      </c>
      <c r="W23" s="1429">
        <v>0.4</v>
      </c>
      <c r="X23" s="1424">
        <v>3561156</v>
      </c>
      <c r="Y23" s="1425">
        <v>1.4</v>
      </c>
      <c r="Z23" s="549">
        <v>8262356</v>
      </c>
      <c r="AA23" s="1425">
        <v>3.2</v>
      </c>
      <c r="AB23" s="549">
        <v>7052182</v>
      </c>
      <c r="AC23" s="549">
        <v>1210083</v>
      </c>
      <c r="AD23" s="1428">
        <v>91</v>
      </c>
      <c r="AE23" s="1428">
        <v>50479</v>
      </c>
      <c r="AF23" s="1425">
        <v>0</v>
      </c>
      <c r="AG23" s="1428">
        <v>1173609</v>
      </c>
      <c r="AH23" s="1429">
        <v>0.5</v>
      </c>
      <c r="AI23" s="1436">
        <v>3694145</v>
      </c>
      <c r="AJ23" s="1444">
        <v>1.4</v>
      </c>
      <c r="AK23" s="1445">
        <v>1358791</v>
      </c>
      <c r="AL23" s="1444">
        <v>0.5</v>
      </c>
      <c r="AM23" s="1445">
        <v>57499424</v>
      </c>
      <c r="AN23" s="1448">
        <v>22.1</v>
      </c>
      <c r="AO23" s="1451">
        <v>0</v>
      </c>
      <c r="AP23" s="1452">
        <v>0</v>
      </c>
      <c r="AQ23" s="1453">
        <v>14506108</v>
      </c>
      <c r="AR23" s="1454">
        <v>5.6</v>
      </c>
      <c r="AS23" s="1455">
        <v>976811</v>
      </c>
      <c r="AT23" s="1454">
        <v>0.4</v>
      </c>
      <c r="AU23" s="1451">
        <v>192828</v>
      </c>
      <c r="AV23" s="1454">
        <v>0.1</v>
      </c>
      <c r="AW23" s="1451">
        <v>5826150</v>
      </c>
      <c r="AX23" s="1955">
        <v>2.2000000000000002</v>
      </c>
      <c r="AY23" s="1436">
        <v>9368532</v>
      </c>
      <c r="AZ23" s="1444">
        <v>3.6</v>
      </c>
      <c r="BA23" s="1445">
        <v>5739974</v>
      </c>
      <c r="BB23" s="1444">
        <v>2.2000000000000002</v>
      </c>
      <c r="BC23" s="1445">
        <v>26178345</v>
      </c>
      <c r="BD23" s="1456">
        <v>10.1</v>
      </c>
      <c r="BE23" s="1449">
        <v>259868457</v>
      </c>
      <c r="BF23" s="1446">
        <v>100</v>
      </c>
      <c r="BG23" s="609"/>
    </row>
    <row r="24" spans="1:59" s="544" customFormat="1" ht="15.75" customHeight="1">
      <c r="A24" s="614" t="s">
        <v>153</v>
      </c>
      <c r="B24" s="538">
        <v>51068463</v>
      </c>
      <c r="C24" s="187">
        <v>36.200000000000003</v>
      </c>
      <c r="D24" s="178">
        <v>758287</v>
      </c>
      <c r="E24" s="187">
        <v>0.5</v>
      </c>
      <c r="F24" s="178">
        <v>25568</v>
      </c>
      <c r="G24" s="187">
        <v>0</v>
      </c>
      <c r="H24" s="178">
        <v>488430</v>
      </c>
      <c r="I24" s="187">
        <v>0.4</v>
      </c>
      <c r="J24" s="178">
        <v>702413</v>
      </c>
      <c r="K24" s="252">
        <v>0.5</v>
      </c>
      <c r="L24" s="538">
        <v>8112462</v>
      </c>
      <c r="M24" s="187">
        <v>5.8</v>
      </c>
      <c r="N24" s="178" t="s">
        <v>304</v>
      </c>
      <c r="O24" s="187" t="s">
        <v>304</v>
      </c>
      <c r="P24" s="179" t="s">
        <v>304</v>
      </c>
      <c r="Q24" s="187" t="s">
        <v>304</v>
      </c>
      <c r="R24" s="179" t="s">
        <v>304</v>
      </c>
      <c r="S24" s="187" t="s">
        <v>304</v>
      </c>
      <c r="T24" s="175">
        <v>163556</v>
      </c>
      <c r="U24" s="173">
        <v>0.1</v>
      </c>
      <c r="V24" s="175">
        <v>616502</v>
      </c>
      <c r="W24" s="176">
        <v>0.4</v>
      </c>
      <c r="X24" s="542">
        <v>2046282</v>
      </c>
      <c r="Y24" s="173">
        <v>1.5</v>
      </c>
      <c r="Z24" s="556">
        <v>9152261</v>
      </c>
      <c r="AA24" s="173">
        <v>6.5</v>
      </c>
      <c r="AB24" s="556">
        <v>8638802</v>
      </c>
      <c r="AC24" s="556">
        <v>513459</v>
      </c>
      <c r="AD24" s="175">
        <v>0</v>
      </c>
      <c r="AE24" s="175">
        <v>33579</v>
      </c>
      <c r="AF24" s="173">
        <v>0</v>
      </c>
      <c r="AG24" s="175">
        <v>535286</v>
      </c>
      <c r="AH24" s="176">
        <v>0.4</v>
      </c>
      <c r="AI24" s="538">
        <v>1335266</v>
      </c>
      <c r="AJ24" s="187">
        <v>1</v>
      </c>
      <c r="AK24" s="178">
        <v>268666</v>
      </c>
      <c r="AL24" s="187">
        <v>0.2</v>
      </c>
      <c r="AM24" s="178">
        <v>27997329</v>
      </c>
      <c r="AN24" s="253">
        <v>19.899999999999999</v>
      </c>
      <c r="AO24" s="254" t="s">
        <v>304</v>
      </c>
      <c r="AP24" s="255" t="s">
        <v>304</v>
      </c>
      <c r="AQ24" s="557">
        <v>8722013</v>
      </c>
      <c r="AR24" s="256">
        <v>6.2</v>
      </c>
      <c r="AS24" s="558">
        <v>107505</v>
      </c>
      <c r="AT24" s="256">
        <v>0.1</v>
      </c>
      <c r="AU24" s="254">
        <v>288239</v>
      </c>
      <c r="AV24" s="256">
        <v>0.2</v>
      </c>
      <c r="AW24" s="254">
        <v>7899767</v>
      </c>
      <c r="AX24" s="1985">
        <v>5.6</v>
      </c>
      <c r="AY24" s="538">
        <v>8376729</v>
      </c>
      <c r="AZ24" s="187">
        <v>5.9</v>
      </c>
      <c r="BA24" s="178">
        <v>3165298</v>
      </c>
      <c r="BB24" s="187">
        <v>2.2000000000000002</v>
      </c>
      <c r="BC24" s="178">
        <v>9029000</v>
      </c>
      <c r="BD24" s="257">
        <v>6.4</v>
      </c>
      <c r="BE24" s="672">
        <v>140892901</v>
      </c>
      <c r="BF24" s="252">
        <v>100</v>
      </c>
      <c r="BG24" s="903"/>
    </row>
    <row r="25" spans="1:59" s="544" customFormat="1" ht="15.75" customHeight="1">
      <c r="A25" s="324" t="s">
        <v>154</v>
      </c>
      <c r="B25" s="1436">
        <v>107706662</v>
      </c>
      <c r="C25" s="1594">
        <v>43.2</v>
      </c>
      <c r="D25" s="1595">
        <v>1102461</v>
      </c>
      <c r="E25" s="1594">
        <v>0.4</v>
      </c>
      <c r="F25" s="1595">
        <v>65017</v>
      </c>
      <c r="G25" s="1594">
        <v>0</v>
      </c>
      <c r="H25" s="1595">
        <v>1097457</v>
      </c>
      <c r="I25" s="1594">
        <v>0.4</v>
      </c>
      <c r="J25" s="1595">
        <v>1647833</v>
      </c>
      <c r="K25" s="1596">
        <v>0.7</v>
      </c>
      <c r="L25" s="1436">
        <v>15582352</v>
      </c>
      <c r="M25" s="1594">
        <v>6.2</v>
      </c>
      <c r="N25" s="1595">
        <v>3254</v>
      </c>
      <c r="O25" s="1594">
        <v>0</v>
      </c>
      <c r="P25" s="1597">
        <v>0</v>
      </c>
      <c r="Q25" s="1594">
        <v>0</v>
      </c>
      <c r="R25" s="1597">
        <v>0</v>
      </c>
      <c r="S25" s="1594">
        <v>0</v>
      </c>
      <c r="T25" s="1575">
        <v>205048</v>
      </c>
      <c r="U25" s="1555">
        <v>0.1</v>
      </c>
      <c r="V25" s="1575">
        <v>1222479</v>
      </c>
      <c r="W25" s="1557">
        <v>0.5</v>
      </c>
      <c r="X25" s="1424">
        <v>3810574</v>
      </c>
      <c r="Y25" s="1555">
        <v>1.5</v>
      </c>
      <c r="Z25" s="549">
        <v>10916370</v>
      </c>
      <c r="AA25" s="1555">
        <v>4.4000000000000004</v>
      </c>
      <c r="AB25" s="549">
        <v>10304898</v>
      </c>
      <c r="AC25" s="549">
        <v>606266</v>
      </c>
      <c r="AD25" s="1575">
        <v>5206</v>
      </c>
      <c r="AE25" s="1575">
        <v>47353</v>
      </c>
      <c r="AF25" s="1555">
        <v>0</v>
      </c>
      <c r="AG25" s="1575">
        <v>1324298</v>
      </c>
      <c r="AH25" s="1557">
        <v>0.5</v>
      </c>
      <c r="AI25" s="1436">
        <v>2880966</v>
      </c>
      <c r="AJ25" s="1594">
        <v>1.2</v>
      </c>
      <c r="AK25" s="1595">
        <v>1544677</v>
      </c>
      <c r="AL25" s="1594">
        <v>0.6</v>
      </c>
      <c r="AM25" s="1595">
        <v>51032449</v>
      </c>
      <c r="AN25" s="1598">
        <v>20.5</v>
      </c>
      <c r="AO25" s="1618">
        <v>215239</v>
      </c>
      <c r="AP25" s="1619">
        <v>0.1</v>
      </c>
      <c r="AQ25" s="1453">
        <v>15685530</v>
      </c>
      <c r="AR25" s="1620">
        <v>6.3</v>
      </c>
      <c r="AS25" s="1455">
        <v>471742</v>
      </c>
      <c r="AT25" s="1620">
        <v>0.2</v>
      </c>
      <c r="AU25" s="1618">
        <v>1706015</v>
      </c>
      <c r="AV25" s="1620">
        <v>0.7</v>
      </c>
      <c r="AW25" s="1618">
        <v>5843493</v>
      </c>
      <c r="AX25" s="1955">
        <v>2.2999999999999998</v>
      </c>
      <c r="AY25" s="1436">
        <v>3021816</v>
      </c>
      <c r="AZ25" s="1594">
        <v>1.2</v>
      </c>
      <c r="BA25" s="1595">
        <v>9704369</v>
      </c>
      <c r="BB25" s="1594">
        <v>3.9</v>
      </c>
      <c r="BC25" s="1595">
        <v>12650700</v>
      </c>
      <c r="BD25" s="1621">
        <v>5.0999999999999996</v>
      </c>
      <c r="BE25" s="1449">
        <v>249488154</v>
      </c>
      <c r="BF25" s="1596">
        <v>100</v>
      </c>
      <c r="BG25" s="609"/>
    </row>
    <row r="26" spans="1:59" s="544" customFormat="1" ht="15.75" customHeight="1">
      <c r="A26" s="614" t="s">
        <v>155</v>
      </c>
      <c r="B26" s="538">
        <v>72816421</v>
      </c>
      <c r="C26" s="452">
        <v>41.7</v>
      </c>
      <c r="D26" s="453">
        <v>878275</v>
      </c>
      <c r="E26" s="452">
        <v>0.5</v>
      </c>
      <c r="F26" s="453">
        <v>42173</v>
      </c>
      <c r="G26" s="452">
        <v>0</v>
      </c>
      <c r="H26" s="453">
        <v>712239</v>
      </c>
      <c r="I26" s="452">
        <v>0.4</v>
      </c>
      <c r="J26" s="453">
        <v>1069904</v>
      </c>
      <c r="K26" s="279">
        <v>0.6</v>
      </c>
      <c r="L26" s="538">
        <v>10641675</v>
      </c>
      <c r="M26" s="452">
        <v>6.1</v>
      </c>
      <c r="N26" s="904">
        <v>23936</v>
      </c>
      <c r="O26" s="450">
        <v>0</v>
      </c>
      <c r="P26" s="904">
        <v>0</v>
      </c>
      <c r="Q26" s="450">
        <v>0</v>
      </c>
      <c r="R26" s="1888">
        <v>1</v>
      </c>
      <c r="S26" s="450">
        <v>0</v>
      </c>
      <c r="T26" s="455">
        <v>170936</v>
      </c>
      <c r="U26" s="454">
        <v>0.1</v>
      </c>
      <c r="V26" s="455">
        <v>927779</v>
      </c>
      <c r="W26" s="1980">
        <v>0.5</v>
      </c>
      <c r="X26" s="542">
        <v>2614061</v>
      </c>
      <c r="Y26" s="454">
        <v>1.5</v>
      </c>
      <c r="Z26" s="556">
        <v>8327461</v>
      </c>
      <c r="AA26" s="454">
        <v>4.8</v>
      </c>
      <c r="AB26" s="556">
        <v>7955187</v>
      </c>
      <c r="AC26" s="556">
        <v>366945</v>
      </c>
      <c r="AD26" s="455">
        <v>5329</v>
      </c>
      <c r="AE26" s="455">
        <v>41642</v>
      </c>
      <c r="AF26" s="454">
        <v>0</v>
      </c>
      <c r="AG26" s="455">
        <v>1186863</v>
      </c>
      <c r="AH26" s="288">
        <v>0.7</v>
      </c>
      <c r="AI26" s="538">
        <v>1646577</v>
      </c>
      <c r="AJ26" s="452">
        <v>0.9</v>
      </c>
      <c r="AK26" s="453">
        <v>1052494</v>
      </c>
      <c r="AL26" s="452">
        <v>0.6</v>
      </c>
      <c r="AM26" s="453">
        <v>35928370</v>
      </c>
      <c r="AN26" s="385">
        <v>20.6</v>
      </c>
      <c r="AO26" s="904">
        <v>170743</v>
      </c>
      <c r="AP26" s="905">
        <v>0.1</v>
      </c>
      <c r="AQ26" s="557">
        <v>11667223</v>
      </c>
      <c r="AR26" s="906">
        <v>6.7</v>
      </c>
      <c r="AS26" s="558">
        <v>216850</v>
      </c>
      <c r="AT26" s="906">
        <v>0.1</v>
      </c>
      <c r="AU26" s="907">
        <v>697332</v>
      </c>
      <c r="AV26" s="906">
        <v>0.4</v>
      </c>
      <c r="AW26" s="907">
        <v>8558822</v>
      </c>
      <c r="AX26" s="1985">
        <v>4.9000000000000004</v>
      </c>
      <c r="AY26" s="538">
        <v>3779896</v>
      </c>
      <c r="AZ26" s="452">
        <v>2.2000000000000002</v>
      </c>
      <c r="BA26" s="453">
        <v>4142860</v>
      </c>
      <c r="BB26" s="452">
        <v>2.4</v>
      </c>
      <c r="BC26" s="453">
        <v>7285665</v>
      </c>
      <c r="BD26" s="908">
        <v>4.2</v>
      </c>
      <c r="BE26" s="672">
        <v>174600198</v>
      </c>
      <c r="BF26" s="279">
        <v>100</v>
      </c>
      <c r="BG26" s="609"/>
    </row>
    <row r="27" spans="1:59" s="544" customFormat="1" ht="15.75" customHeight="1">
      <c r="A27" s="324" t="s">
        <v>156</v>
      </c>
      <c r="B27" s="1436">
        <v>93105170</v>
      </c>
      <c r="C27" s="1594">
        <v>38.5</v>
      </c>
      <c r="D27" s="1595">
        <v>1080517</v>
      </c>
      <c r="E27" s="1594">
        <v>0.4</v>
      </c>
      <c r="F27" s="1595">
        <v>216847</v>
      </c>
      <c r="G27" s="1594">
        <v>0.1</v>
      </c>
      <c r="H27" s="1595">
        <v>1112144</v>
      </c>
      <c r="I27" s="1594">
        <v>0.5</v>
      </c>
      <c r="J27" s="1595">
        <v>1616142</v>
      </c>
      <c r="K27" s="1596">
        <v>0.7</v>
      </c>
      <c r="L27" s="1436">
        <v>14517657</v>
      </c>
      <c r="M27" s="1594">
        <v>6</v>
      </c>
      <c r="N27" s="1595">
        <v>93415</v>
      </c>
      <c r="O27" s="1594">
        <v>0</v>
      </c>
      <c r="P27" s="1622" t="s">
        <v>304</v>
      </c>
      <c r="Q27" s="1594" t="s">
        <v>304</v>
      </c>
      <c r="R27" s="1597">
        <v>3677</v>
      </c>
      <c r="S27" s="1594">
        <v>0</v>
      </c>
      <c r="T27" s="1575">
        <v>396536</v>
      </c>
      <c r="U27" s="1555">
        <v>0.2</v>
      </c>
      <c r="V27" s="1575">
        <v>2664596</v>
      </c>
      <c r="W27" s="1981">
        <v>1.1000000000000001</v>
      </c>
      <c r="X27" s="1424">
        <v>3048166</v>
      </c>
      <c r="Y27" s="1555">
        <v>1.3</v>
      </c>
      <c r="Z27" s="549">
        <v>10685013</v>
      </c>
      <c r="AA27" s="1555">
        <v>4.4000000000000004</v>
      </c>
      <c r="AB27" s="549">
        <v>9785794</v>
      </c>
      <c r="AC27" s="549">
        <v>899119</v>
      </c>
      <c r="AD27" s="1575">
        <v>100</v>
      </c>
      <c r="AE27" s="1575">
        <v>61263</v>
      </c>
      <c r="AF27" s="1555">
        <v>0</v>
      </c>
      <c r="AG27" s="1575">
        <v>509474</v>
      </c>
      <c r="AH27" s="1557">
        <v>0.2</v>
      </c>
      <c r="AI27" s="1436">
        <v>1763274</v>
      </c>
      <c r="AJ27" s="1594">
        <v>0.7</v>
      </c>
      <c r="AK27" s="1595">
        <v>2340734</v>
      </c>
      <c r="AL27" s="1594">
        <v>1</v>
      </c>
      <c r="AM27" s="1595">
        <v>52774856</v>
      </c>
      <c r="AN27" s="1598">
        <v>21.8</v>
      </c>
      <c r="AO27" s="1618" t="s">
        <v>304</v>
      </c>
      <c r="AP27" s="1619" t="s">
        <v>304</v>
      </c>
      <c r="AQ27" s="1453">
        <v>33758918</v>
      </c>
      <c r="AR27" s="1620">
        <v>14</v>
      </c>
      <c r="AS27" s="1455">
        <v>266234</v>
      </c>
      <c r="AT27" s="1620">
        <v>0.1</v>
      </c>
      <c r="AU27" s="1618">
        <v>236368</v>
      </c>
      <c r="AV27" s="1620">
        <v>0.1</v>
      </c>
      <c r="AW27" s="1618">
        <v>1089558</v>
      </c>
      <c r="AX27" s="1955">
        <v>0.5</v>
      </c>
      <c r="AY27" s="1436">
        <v>8558050</v>
      </c>
      <c r="AZ27" s="1594">
        <v>3.5</v>
      </c>
      <c r="BA27" s="1595">
        <v>2566700</v>
      </c>
      <c r="BB27" s="1594">
        <v>1.1000000000000001</v>
      </c>
      <c r="BC27" s="1595">
        <v>9059300</v>
      </c>
      <c r="BD27" s="1621">
        <v>3.8</v>
      </c>
      <c r="BE27" s="1449">
        <v>241524609</v>
      </c>
      <c r="BF27" s="1596">
        <v>100</v>
      </c>
      <c r="BG27" s="609"/>
    </row>
    <row r="28" spans="1:59" s="544" customFormat="1" ht="15.75" customHeight="1">
      <c r="A28" s="614" t="s">
        <v>157</v>
      </c>
      <c r="B28" s="531">
        <v>61033305</v>
      </c>
      <c r="C28" s="478">
        <v>34.5</v>
      </c>
      <c r="D28" s="477">
        <v>681502</v>
      </c>
      <c r="E28" s="478">
        <v>0.4</v>
      </c>
      <c r="F28" s="477">
        <v>26712</v>
      </c>
      <c r="G28" s="478">
        <v>0</v>
      </c>
      <c r="H28" s="477">
        <v>609908</v>
      </c>
      <c r="I28" s="478">
        <v>0.3</v>
      </c>
      <c r="J28" s="477">
        <v>873227</v>
      </c>
      <c r="K28" s="478">
        <v>0.5</v>
      </c>
      <c r="L28" s="531">
        <v>9264580</v>
      </c>
      <c r="M28" s="478">
        <v>5.2</v>
      </c>
      <c r="N28" s="477">
        <v>22233</v>
      </c>
      <c r="O28" s="478">
        <v>0</v>
      </c>
      <c r="P28" s="904">
        <v>0</v>
      </c>
      <c r="Q28" s="494">
        <v>0</v>
      </c>
      <c r="R28" s="130">
        <v>0</v>
      </c>
      <c r="S28" s="478">
        <v>0</v>
      </c>
      <c r="T28" s="474">
        <v>182815</v>
      </c>
      <c r="U28" s="478">
        <v>0.1</v>
      </c>
      <c r="V28" s="474">
        <v>935016</v>
      </c>
      <c r="W28" s="1947">
        <v>0.5</v>
      </c>
      <c r="X28" s="530">
        <v>2084753</v>
      </c>
      <c r="Y28" s="478">
        <v>1.2</v>
      </c>
      <c r="Z28" s="536">
        <v>20264131</v>
      </c>
      <c r="AA28" s="478">
        <v>11.4</v>
      </c>
      <c r="AB28" s="536">
        <v>19179163</v>
      </c>
      <c r="AC28" s="536">
        <v>1084968</v>
      </c>
      <c r="AD28" s="474">
        <v>0</v>
      </c>
      <c r="AE28" s="474">
        <v>40851</v>
      </c>
      <c r="AF28" s="478">
        <v>0</v>
      </c>
      <c r="AG28" s="474">
        <v>1155954</v>
      </c>
      <c r="AH28" s="121">
        <v>0.7</v>
      </c>
      <c r="AI28" s="531">
        <v>3674124</v>
      </c>
      <c r="AJ28" s="478">
        <v>2.1</v>
      </c>
      <c r="AK28" s="477">
        <v>904100</v>
      </c>
      <c r="AL28" s="478">
        <v>0.5</v>
      </c>
      <c r="AM28" s="477">
        <v>34652490</v>
      </c>
      <c r="AN28" s="478">
        <v>19.5</v>
      </c>
      <c r="AO28" s="909">
        <v>2315981</v>
      </c>
      <c r="AP28" s="121">
        <v>1.3</v>
      </c>
      <c r="AQ28" s="392">
        <v>10821886</v>
      </c>
      <c r="AR28" s="478">
        <v>6.1</v>
      </c>
      <c r="AS28" s="400">
        <v>2594267</v>
      </c>
      <c r="AT28" s="478">
        <v>1.5</v>
      </c>
      <c r="AU28" s="909">
        <v>891398</v>
      </c>
      <c r="AV28" s="478">
        <v>0.5</v>
      </c>
      <c r="AW28" s="909">
        <v>4596093</v>
      </c>
      <c r="AX28" s="121">
        <v>2.6</v>
      </c>
      <c r="AY28" s="531">
        <v>3043331</v>
      </c>
      <c r="AZ28" s="478">
        <v>1.7</v>
      </c>
      <c r="BA28" s="477">
        <v>6118041</v>
      </c>
      <c r="BB28" s="478">
        <v>3.5</v>
      </c>
      <c r="BC28" s="477">
        <v>10533800</v>
      </c>
      <c r="BD28" s="910">
        <v>5.9</v>
      </c>
      <c r="BE28" s="560">
        <v>177320498</v>
      </c>
      <c r="BF28" s="911">
        <v>100</v>
      </c>
      <c r="BG28" s="609"/>
    </row>
    <row r="29" spans="1:59" s="544" customFormat="1" ht="15.75" customHeight="1">
      <c r="A29" s="1499" t="s">
        <v>158</v>
      </c>
      <c r="B29" s="1406">
        <v>76675600</v>
      </c>
      <c r="C29" s="1411">
        <v>40.299999999999997</v>
      </c>
      <c r="D29" s="1407">
        <v>1435680</v>
      </c>
      <c r="E29" s="1411">
        <v>0.8</v>
      </c>
      <c r="F29" s="1407">
        <v>36085</v>
      </c>
      <c r="G29" s="1411">
        <v>0</v>
      </c>
      <c r="H29" s="1407">
        <v>632956</v>
      </c>
      <c r="I29" s="1411">
        <v>0.4</v>
      </c>
      <c r="J29" s="1407">
        <v>814353</v>
      </c>
      <c r="K29" s="1495">
        <v>0.4</v>
      </c>
      <c r="L29" s="1406">
        <v>11270224</v>
      </c>
      <c r="M29" s="1411">
        <v>5.9</v>
      </c>
      <c r="N29" s="1407">
        <v>57386</v>
      </c>
      <c r="O29" s="1411">
        <v>0</v>
      </c>
      <c r="P29" s="1408">
        <v>0</v>
      </c>
      <c r="Q29" s="1411">
        <v>0</v>
      </c>
      <c r="R29" s="1408">
        <v>0</v>
      </c>
      <c r="S29" s="1411">
        <v>0</v>
      </c>
      <c r="T29" s="1404">
        <v>175252</v>
      </c>
      <c r="U29" s="1412">
        <v>0.1</v>
      </c>
      <c r="V29" s="1404">
        <v>1334402</v>
      </c>
      <c r="W29" s="1982">
        <v>0.7</v>
      </c>
      <c r="X29" s="1402">
        <v>2322941</v>
      </c>
      <c r="Y29" s="1412">
        <v>1.2</v>
      </c>
      <c r="Z29" s="1417">
        <v>22164110</v>
      </c>
      <c r="AA29" s="1412">
        <v>11.6</v>
      </c>
      <c r="AB29" s="1417">
        <v>19052678</v>
      </c>
      <c r="AC29" s="1417">
        <v>3111432</v>
      </c>
      <c r="AD29" s="1404">
        <v>0</v>
      </c>
      <c r="AE29" s="1404">
        <v>47561</v>
      </c>
      <c r="AF29" s="1412">
        <v>0</v>
      </c>
      <c r="AG29" s="1404">
        <v>236823</v>
      </c>
      <c r="AH29" s="1421">
        <v>0.1</v>
      </c>
      <c r="AI29" s="1406">
        <v>2291478</v>
      </c>
      <c r="AJ29" s="1411">
        <v>1.2</v>
      </c>
      <c r="AK29" s="1407">
        <v>294627</v>
      </c>
      <c r="AL29" s="1411">
        <v>0.2</v>
      </c>
      <c r="AM29" s="1407">
        <v>32411609</v>
      </c>
      <c r="AN29" s="1496">
        <v>17</v>
      </c>
      <c r="AO29" s="1500">
        <v>0</v>
      </c>
      <c r="AP29" s="1501">
        <v>0</v>
      </c>
      <c r="AQ29" s="1502">
        <v>13320629</v>
      </c>
      <c r="AR29" s="1503">
        <v>7</v>
      </c>
      <c r="AS29" s="1623">
        <v>499537</v>
      </c>
      <c r="AT29" s="1503">
        <v>0.3</v>
      </c>
      <c r="AU29" s="1500">
        <v>492082</v>
      </c>
      <c r="AV29" s="1503">
        <v>0.3</v>
      </c>
      <c r="AW29" s="1500">
        <v>5969852</v>
      </c>
      <c r="AX29" s="1501">
        <v>3.1</v>
      </c>
      <c r="AY29" s="1406">
        <v>4368354</v>
      </c>
      <c r="AZ29" s="1411">
        <v>2.2999999999999998</v>
      </c>
      <c r="BA29" s="1407">
        <v>3923853</v>
      </c>
      <c r="BB29" s="1411">
        <v>2.1</v>
      </c>
      <c r="BC29" s="1407">
        <v>9510488</v>
      </c>
      <c r="BD29" s="1504">
        <v>5</v>
      </c>
      <c r="BE29" s="1497">
        <v>190285882</v>
      </c>
      <c r="BF29" s="1495">
        <v>100</v>
      </c>
      <c r="BG29" s="609"/>
    </row>
    <row r="30" spans="1:59" s="1210" customFormat="1" ht="15.75" customHeight="1">
      <c r="A30" s="614" t="s">
        <v>217</v>
      </c>
      <c r="B30" s="531">
        <v>85876202</v>
      </c>
      <c r="C30" s="166">
        <v>39.5</v>
      </c>
      <c r="D30" s="155">
        <v>1293398</v>
      </c>
      <c r="E30" s="166">
        <v>0.6</v>
      </c>
      <c r="F30" s="155">
        <v>37764</v>
      </c>
      <c r="G30" s="166">
        <v>0</v>
      </c>
      <c r="H30" s="155">
        <v>528666</v>
      </c>
      <c r="I30" s="166">
        <v>0.2</v>
      </c>
      <c r="J30" s="155">
        <v>803812</v>
      </c>
      <c r="K30" s="156">
        <v>0.4</v>
      </c>
      <c r="L30" s="531">
        <v>12857568</v>
      </c>
      <c r="M30" s="166">
        <v>5.9</v>
      </c>
      <c r="N30" s="155">
        <v>38509</v>
      </c>
      <c r="O30" s="166">
        <v>0</v>
      </c>
      <c r="P30" s="152">
        <v>0</v>
      </c>
      <c r="Q30" s="166">
        <v>0</v>
      </c>
      <c r="R30" s="152">
        <v>0</v>
      </c>
      <c r="S30" s="166">
        <v>0</v>
      </c>
      <c r="T30" s="146">
        <v>197569</v>
      </c>
      <c r="U30" s="144">
        <v>0.1</v>
      </c>
      <c r="V30" s="146">
        <v>1627732</v>
      </c>
      <c r="W30" s="1983">
        <v>0.8</v>
      </c>
      <c r="X30" s="530">
        <v>2584385</v>
      </c>
      <c r="Y30" s="144">
        <v>1.2</v>
      </c>
      <c r="Z30" s="536">
        <v>18272171</v>
      </c>
      <c r="AA30" s="144">
        <v>8.4</v>
      </c>
      <c r="AB30" s="536">
        <v>15218898</v>
      </c>
      <c r="AC30" s="536">
        <v>3053273</v>
      </c>
      <c r="AD30" s="146">
        <v>0</v>
      </c>
      <c r="AE30" s="146">
        <v>51155</v>
      </c>
      <c r="AF30" s="144">
        <v>0</v>
      </c>
      <c r="AG30" s="146">
        <v>343888</v>
      </c>
      <c r="AH30" s="147">
        <v>0.2</v>
      </c>
      <c r="AI30" s="531">
        <v>1550540</v>
      </c>
      <c r="AJ30" s="166">
        <v>0.7</v>
      </c>
      <c r="AK30" s="155">
        <v>1741091</v>
      </c>
      <c r="AL30" s="166">
        <v>0.8</v>
      </c>
      <c r="AM30" s="155">
        <v>44213150</v>
      </c>
      <c r="AN30" s="200">
        <v>20.3</v>
      </c>
      <c r="AO30" s="330">
        <v>13821</v>
      </c>
      <c r="AP30" s="369">
        <v>0</v>
      </c>
      <c r="AQ30" s="392">
        <v>15881780</v>
      </c>
      <c r="AR30" s="311">
        <v>7.3</v>
      </c>
      <c r="AS30" s="400">
        <v>1488391</v>
      </c>
      <c r="AT30" s="311">
        <v>0.7</v>
      </c>
      <c r="AU30" s="330">
        <v>1792530</v>
      </c>
      <c r="AV30" s="311">
        <v>0.8</v>
      </c>
      <c r="AW30" s="330">
        <v>548433</v>
      </c>
      <c r="AX30" s="369">
        <v>0.3</v>
      </c>
      <c r="AY30" s="531">
        <v>7745214</v>
      </c>
      <c r="AZ30" s="166">
        <v>3.6</v>
      </c>
      <c r="BA30" s="155">
        <v>5747447</v>
      </c>
      <c r="BB30" s="166">
        <v>2.6</v>
      </c>
      <c r="BC30" s="155">
        <v>12194400</v>
      </c>
      <c r="BD30" s="265">
        <v>5.6</v>
      </c>
      <c r="BE30" s="560">
        <v>217429616</v>
      </c>
      <c r="BF30" s="156">
        <v>100</v>
      </c>
      <c r="BG30" s="1209"/>
    </row>
    <row r="31" spans="1:59" s="544" customFormat="1" ht="15.75" customHeight="1">
      <c r="A31" s="324" t="s">
        <v>218</v>
      </c>
      <c r="B31" s="1436">
        <v>44840896</v>
      </c>
      <c r="C31" s="487">
        <v>34.5</v>
      </c>
      <c r="D31" s="486">
        <v>974064</v>
      </c>
      <c r="E31" s="487">
        <v>0.8</v>
      </c>
      <c r="F31" s="486">
        <v>18899</v>
      </c>
      <c r="G31" s="487">
        <v>0</v>
      </c>
      <c r="H31" s="486">
        <v>400376</v>
      </c>
      <c r="I31" s="487">
        <v>0.3</v>
      </c>
      <c r="J31" s="486">
        <v>533672</v>
      </c>
      <c r="K31" s="487">
        <v>0.4</v>
      </c>
      <c r="L31" s="1436">
        <v>7489755</v>
      </c>
      <c r="M31" s="487">
        <v>5.8</v>
      </c>
      <c r="N31" s="486">
        <v>24436</v>
      </c>
      <c r="O31" s="487">
        <v>0</v>
      </c>
      <c r="P31" s="1600">
        <v>0</v>
      </c>
      <c r="Q31" s="487">
        <v>0</v>
      </c>
      <c r="R31" s="1600">
        <v>0</v>
      </c>
      <c r="S31" s="487">
        <v>0</v>
      </c>
      <c r="T31" s="480">
        <v>134594</v>
      </c>
      <c r="U31" s="487">
        <v>0.1</v>
      </c>
      <c r="V31" s="480">
        <v>1214275</v>
      </c>
      <c r="W31" s="1943">
        <v>0.9</v>
      </c>
      <c r="X31" s="1424">
        <v>1449287</v>
      </c>
      <c r="Y31" s="487">
        <v>1.1000000000000001</v>
      </c>
      <c r="Z31" s="549">
        <v>15749982</v>
      </c>
      <c r="AA31" s="487">
        <v>12.1</v>
      </c>
      <c r="AB31" s="549">
        <v>13272565</v>
      </c>
      <c r="AC31" s="549">
        <v>2477417</v>
      </c>
      <c r="AD31" s="1600">
        <v>0</v>
      </c>
      <c r="AE31" s="480">
        <v>27666</v>
      </c>
      <c r="AF31" s="487">
        <v>0</v>
      </c>
      <c r="AG31" s="480">
        <v>153476</v>
      </c>
      <c r="AH31" s="125">
        <v>0.1</v>
      </c>
      <c r="AI31" s="1436">
        <v>849972</v>
      </c>
      <c r="AJ31" s="487">
        <v>0.7</v>
      </c>
      <c r="AK31" s="486">
        <v>333232</v>
      </c>
      <c r="AL31" s="487">
        <v>0.3</v>
      </c>
      <c r="AM31" s="486">
        <v>25168384</v>
      </c>
      <c r="AN31" s="487">
        <v>19.399999999999999</v>
      </c>
      <c r="AO31" s="1624">
        <v>0</v>
      </c>
      <c r="AP31" s="125">
        <v>0</v>
      </c>
      <c r="AQ31" s="1453">
        <v>10746332</v>
      </c>
      <c r="AR31" s="487">
        <v>8.3000000000000007</v>
      </c>
      <c r="AS31" s="1455">
        <v>121897</v>
      </c>
      <c r="AT31" s="487">
        <v>0.1</v>
      </c>
      <c r="AU31" s="1624">
        <v>875583</v>
      </c>
      <c r="AV31" s="487">
        <v>0.7</v>
      </c>
      <c r="AW31" s="1624">
        <v>1247644</v>
      </c>
      <c r="AX31" s="125">
        <v>1</v>
      </c>
      <c r="AY31" s="1436">
        <v>2959571</v>
      </c>
      <c r="AZ31" s="487">
        <v>2.2999999999999998</v>
      </c>
      <c r="BA31" s="486">
        <v>3171430</v>
      </c>
      <c r="BB31" s="487">
        <v>2.4</v>
      </c>
      <c r="BC31" s="486">
        <v>11305157</v>
      </c>
      <c r="BD31" s="1625">
        <v>8.6999999999999993</v>
      </c>
      <c r="BE31" s="1449">
        <v>129790580</v>
      </c>
      <c r="BF31" s="125">
        <v>100</v>
      </c>
      <c r="BG31" s="609"/>
    </row>
    <row r="32" spans="1:59" s="1210" customFormat="1" ht="15.75" customHeight="1">
      <c r="A32" s="614" t="s">
        <v>219</v>
      </c>
      <c r="B32" s="531">
        <v>29574441</v>
      </c>
      <c r="C32" s="1238">
        <v>32.5</v>
      </c>
      <c r="D32" s="472">
        <v>424559</v>
      </c>
      <c r="E32" s="1238">
        <v>0.5</v>
      </c>
      <c r="F32" s="472">
        <v>12620</v>
      </c>
      <c r="G32" s="1238">
        <v>0</v>
      </c>
      <c r="H32" s="472">
        <v>227945</v>
      </c>
      <c r="I32" s="1238">
        <v>0.2</v>
      </c>
      <c r="J32" s="472">
        <v>316080</v>
      </c>
      <c r="K32" s="1239">
        <v>0.3</v>
      </c>
      <c r="L32" s="531">
        <v>5374494</v>
      </c>
      <c r="M32" s="1238">
        <v>5.9</v>
      </c>
      <c r="N32" s="472">
        <v>0</v>
      </c>
      <c r="O32" s="1238">
        <v>0</v>
      </c>
      <c r="P32" s="472">
        <v>0</v>
      </c>
      <c r="Q32" s="166">
        <v>0</v>
      </c>
      <c r="R32" s="472">
        <v>0</v>
      </c>
      <c r="S32" s="166">
        <v>0</v>
      </c>
      <c r="T32" s="470">
        <v>62253</v>
      </c>
      <c r="U32" s="471">
        <v>0.1</v>
      </c>
      <c r="V32" s="470">
        <v>610069</v>
      </c>
      <c r="W32" s="1983">
        <v>0.7</v>
      </c>
      <c r="X32" s="530">
        <v>964318</v>
      </c>
      <c r="Y32" s="471">
        <v>1</v>
      </c>
      <c r="Z32" s="536">
        <v>12306519</v>
      </c>
      <c r="AA32" s="471">
        <v>13.5</v>
      </c>
      <c r="AB32" s="536">
        <v>11572908</v>
      </c>
      <c r="AC32" s="536">
        <v>733611</v>
      </c>
      <c r="AD32" s="472">
        <v>0</v>
      </c>
      <c r="AE32" s="470">
        <v>24910</v>
      </c>
      <c r="AF32" s="471">
        <v>0</v>
      </c>
      <c r="AG32" s="470">
        <v>273885</v>
      </c>
      <c r="AH32" s="463">
        <v>0.3</v>
      </c>
      <c r="AI32" s="531">
        <v>760193</v>
      </c>
      <c r="AJ32" s="1238">
        <v>0.8</v>
      </c>
      <c r="AK32" s="472">
        <v>140424</v>
      </c>
      <c r="AL32" s="1238">
        <v>0.2</v>
      </c>
      <c r="AM32" s="472">
        <v>18026064</v>
      </c>
      <c r="AN32" s="1240">
        <v>19.8</v>
      </c>
      <c r="AO32" s="1241">
        <v>0</v>
      </c>
      <c r="AP32" s="1242">
        <v>0</v>
      </c>
      <c r="AQ32" s="392">
        <v>6752197</v>
      </c>
      <c r="AR32" s="1243">
        <v>7.4</v>
      </c>
      <c r="AS32" s="400">
        <v>218123</v>
      </c>
      <c r="AT32" s="1243">
        <v>0.3</v>
      </c>
      <c r="AU32" s="1241">
        <v>7433417</v>
      </c>
      <c r="AV32" s="1243">
        <v>8.1999999999999993</v>
      </c>
      <c r="AW32" s="1241">
        <v>2287068</v>
      </c>
      <c r="AX32" s="1242">
        <v>2.5</v>
      </c>
      <c r="AY32" s="531">
        <v>1307015</v>
      </c>
      <c r="AZ32" s="1238">
        <v>1.4</v>
      </c>
      <c r="BA32" s="472">
        <v>1841132</v>
      </c>
      <c r="BB32" s="1238">
        <v>2</v>
      </c>
      <c r="BC32" s="472">
        <v>2150300</v>
      </c>
      <c r="BD32" s="1244">
        <v>2.4</v>
      </c>
      <c r="BE32" s="560">
        <v>91088026</v>
      </c>
      <c r="BF32" s="1239">
        <v>100.00000000000001</v>
      </c>
      <c r="BG32" s="1209"/>
    </row>
    <row r="33" spans="1:59" s="544" customFormat="1" ht="15.75" customHeight="1">
      <c r="A33" s="324" t="s">
        <v>162</v>
      </c>
      <c r="B33" s="1436">
        <v>59715493</v>
      </c>
      <c r="C33" s="487">
        <v>34.9</v>
      </c>
      <c r="D33" s="486">
        <v>1455549</v>
      </c>
      <c r="E33" s="487">
        <v>0.9</v>
      </c>
      <c r="F33" s="486">
        <v>23363</v>
      </c>
      <c r="G33" s="487">
        <v>0</v>
      </c>
      <c r="H33" s="486">
        <v>420025</v>
      </c>
      <c r="I33" s="487">
        <v>0.3</v>
      </c>
      <c r="J33" s="486">
        <v>559398</v>
      </c>
      <c r="K33" s="125">
        <v>0.3</v>
      </c>
      <c r="L33" s="1436">
        <v>10107567</v>
      </c>
      <c r="M33" s="487">
        <v>5.9</v>
      </c>
      <c r="N33" s="486">
        <v>46401</v>
      </c>
      <c r="O33" s="487">
        <v>0</v>
      </c>
      <c r="P33" s="1600">
        <v>0</v>
      </c>
      <c r="Q33" s="487">
        <v>0</v>
      </c>
      <c r="R33" s="1600">
        <v>0</v>
      </c>
      <c r="S33" s="487">
        <v>0</v>
      </c>
      <c r="T33" s="480">
        <v>140956</v>
      </c>
      <c r="U33" s="488">
        <v>0.1</v>
      </c>
      <c r="V33" s="480">
        <v>1043126</v>
      </c>
      <c r="W33" s="1981">
        <v>0.6</v>
      </c>
      <c r="X33" s="1424">
        <v>2045468</v>
      </c>
      <c r="Y33" s="488">
        <v>1.2</v>
      </c>
      <c r="Z33" s="549">
        <v>25058723</v>
      </c>
      <c r="AA33" s="488">
        <v>14.7</v>
      </c>
      <c r="AB33" s="549">
        <v>22496440</v>
      </c>
      <c r="AC33" s="549">
        <v>2562283</v>
      </c>
      <c r="AD33" s="480">
        <v>0</v>
      </c>
      <c r="AE33" s="480">
        <v>52209</v>
      </c>
      <c r="AF33" s="488">
        <v>0</v>
      </c>
      <c r="AG33" s="480">
        <v>1193063</v>
      </c>
      <c r="AH33" s="1559">
        <v>0.7</v>
      </c>
      <c r="AI33" s="1436">
        <v>1310302</v>
      </c>
      <c r="AJ33" s="487">
        <v>0.8</v>
      </c>
      <c r="AK33" s="486">
        <v>785958</v>
      </c>
      <c r="AL33" s="487">
        <v>0.5</v>
      </c>
      <c r="AM33" s="486">
        <v>28149614</v>
      </c>
      <c r="AN33" s="1601">
        <v>16.5</v>
      </c>
      <c r="AO33" s="1624">
        <v>0</v>
      </c>
      <c r="AP33" s="1626">
        <v>0</v>
      </c>
      <c r="AQ33" s="1453">
        <v>10708593</v>
      </c>
      <c r="AR33" s="1627">
        <v>6.3</v>
      </c>
      <c r="AS33" s="1455">
        <v>577653</v>
      </c>
      <c r="AT33" s="1627">
        <v>0.3</v>
      </c>
      <c r="AU33" s="1624">
        <v>1249624</v>
      </c>
      <c r="AV33" s="1627">
        <v>0.7</v>
      </c>
      <c r="AW33" s="1624">
        <v>2623271</v>
      </c>
      <c r="AX33" s="1626">
        <v>1.5</v>
      </c>
      <c r="AY33" s="1436">
        <v>4324769</v>
      </c>
      <c r="AZ33" s="487">
        <v>2.5</v>
      </c>
      <c r="BA33" s="486">
        <v>8883626</v>
      </c>
      <c r="BB33" s="487">
        <v>5.2</v>
      </c>
      <c r="BC33" s="486">
        <v>10498700</v>
      </c>
      <c r="BD33" s="1625">
        <v>6.1</v>
      </c>
      <c r="BE33" s="1449">
        <v>170980342</v>
      </c>
      <c r="BF33" s="125">
        <v>100</v>
      </c>
      <c r="BG33" s="609"/>
    </row>
    <row r="34" spans="1:59" s="1210" customFormat="1" ht="15.75" customHeight="1">
      <c r="A34" s="614" t="s">
        <v>220</v>
      </c>
      <c r="B34" s="531">
        <v>38157577</v>
      </c>
      <c r="C34" s="478">
        <v>32.700000000000003</v>
      </c>
      <c r="D34" s="477">
        <v>953299</v>
      </c>
      <c r="E34" s="478">
        <v>0.8</v>
      </c>
      <c r="F34" s="477">
        <v>15531</v>
      </c>
      <c r="G34" s="478">
        <v>0</v>
      </c>
      <c r="H34" s="477">
        <v>279282</v>
      </c>
      <c r="I34" s="478">
        <v>0.3</v>
      </c>
      <c r="J34" s="477">
        <v>372044</v>
      </c>
      <c r="K34" s="121">
        <v>0.3</v>
      </c>
      <c r="L34" s="531">
        <v>6565083</v>
      </c>
      <c r="M34" s="478">
        <v>5.6</v>
      </c>
      <c r="N34" s="477">
        <v>30457</v>
      </c>
      <c r="O34" s="478">
        <v>0</v>
      </c>
      <c r="P34" s="130" t="s">
        <v>304</v>
      </c>
      <c r="Q34" s="478" t="s">
        <v>304</v>
      </c>
      <c r="R34" s="130">
        <v>4476</v>
      </c>
      <c r="S34" s="478">
        <v>0</v>
      </c>
      <c r="T34" s="474">
        <v>91564</v>
      </c>
      <c r="U34" s="475">
        <v>0.1</v>
      </c>
      <c r="V34" s="474">
        <v>686125</v>
      </c>
      <c r="W34" s="1983">
        <v>0.6</v>
      </c>
      <c r="X34" s="530">
        <v>1309421</v>
      </c>
      <c r="Y34" s="475">
        <v>1.1000000000000001</v>
      </c>
      <c r="Z34" s="536">
        <v>17697175</v>
      </c>
      <c r="AA34" s="475">
        <v>15.2</v>
      </c>
      <c r="AB34" s="536">
        <v>16268145</v>
      </c>
      <c r="AC34" s="536">
        <v>1428813</v>
      </c>
      <c r="AD34" s="474">
        <v>217</v>
      </c>
      <c r="AE34" s="474">
        <v>34631</v>
      </c>
      <c r="AF34" s="475">
        <v>0</v>
      </c>
      <c r="AG34" s="474">
        <v>216077</v>
      </c>
      <c r="AH34" s="395">
        <v>0.2</v>
      </c>
      <c r="AI34" s="531">
        <v>1706708</v>
      </c>
      <c r="AJ34" s="478">
        <v>1.5</v>
      </c>
      <c r="AK34" s="477">
        <v>243045</v>
      </c>
      <c r="AL34" s="478">
        <v>0.2</v>
      </c>
      <c r="AM34" s="477">
        <v>17224535</v>
      </c>
      <c r="AN34" s="329">
        <v>14.8</v>
      </c>
      <c r="AO34" s="909">
        <v>36091</v>
      </c>
      <c r="AP34" s="912">
        <v>0</v>
      </c>
      <c r="AQ34" s="392">
        <v>6411516</v>
      </c>
      <c r="AR34" s="913">
        <v>5.5</v>
      </c>
      <c r="AS34" s="400">
        <v>577949</v>
      </c>
      <c r="AT34" s="913">
        <v>0.5</v>
      </c>
      <c r="AU34" s="909">
        <v>597918</v>
      </c>
      <c r="AV34" s="913">
        <v>0.5</v>
      </c>
      <c r="AW34" s="909">
        <v>4872622</v>
      </c>
      <c r="AX34" s="912">
        <v>4.2</v>
      </c>
      <c r="AY34" s="531">
        <v>3787329</v>
      </c>
      <c r="AZ34" s="478">
        <v>3.3</v>
      </c>
      <c r="BA34" s="477">
        <v>7830689</v>
      </c>
      <c r="BB34" s="478">
        <v>6.7</v>
      </c>
      <c r="BC34" s="477">
        <v>6923600</v>
      </c>
      <c r="BD34" s="910">
        <v>5.9</v>
      </c>
      <c r="BE34" s="560">
        <v>116624744</v>
      </c>
      <c r="BF34" s="121">
        <v>100</v>
      </c>
      <c r="BG34" s="1209"/>
    </row>
    <row r="35" spans="1:59" s="544" customFormat="1" ht="15.75" customHeight="1">
      <c r="A35" s="324" t="s">
        <v>164</v>
      </c>
      <c r="B35" s="1436">
        <v>66036013</v>
      </c>
      <c r="C35" s="487">
        <v>33</v>
      </c>
      <c r="D35" s="486">
        <v>1136051</v>
      </c>
      <c r="E35" s="487">
        <v>0.6</v>
      </c>
      <c r="F35" s="486">
        <v>29000</v>
      </c>
      <c r="G35" s="487">
        <v>0</v>
      </c>
      <c r="H35" s="486">
        <v>617400</v>
      </c>
      <c r="I35" s="487">
        <v>0.3</v>
      </c>
      <c r="J35" s="486">
        <v>792683</v>
      </c>
      <c r="K35" s="125">
        <v>0.4</v>
      </c>
      <c r="L35" s="1436">
        <v>10777052</v>
      </c>
      <c r="M35" s="487">
        <v>5.4</v>
      </c>
      <c r="N35" s="486">
        <v>21992</v>
      </c>
      <c r="O35" s="487">
        <v>0</v>
      </c>
      <c r="P35" s="1600" t="s">
        <v>304</v>
      </c>
      <c r="Q35" s="487" t="s">
        <v>304</v>
      </c>
      <c r="R35" s="1600">
        <v>10337</v>
      </c>
      <c r="S35" s="487">
        <v>0</v>
      </c>
      <c r="T35" s="480">
        <v>175620</v>
      </c>
      <c r="U35" s="488">
        <v>0.1</v>
      </c>
      <c r="V35" s="480">
        <v>1048807</v>
      </c>
      <c r="W35" s="1981">
        <v>0.5</v>
      </c>
      <c r="X35" s="1424">
        <v>2246558</v>
      </c>
      <c r="Y35" s="488">
        <v>1.1000000000000001</v>
      </c>
      <c r="Z35" s="549">
        <v>16846219</v>
      </c>
      <c r="AA35" s="488">
        <v>8.4</v>
      </c>
      <c r="AB35" s="549">
        <v>15911961</v>
      </c>
      <c r="AC35" s="549">
        <v>934258</v>
      </c>
      <c r="AD35" s="480" t="s">
        <v>304</v>
      </c>
      <c r="AE35" s="480">
        <v>42594</v>
      </c>
      <c r="AF35" s="488">
        <v>0</v>
      </c>
      <c r="AG35" s="480">
        <v>2825945</v>
      </c>
      <c r="AH35" s="1559">
        <v>1.4</v>
      </c>
      <c r="AI35" s="1436">
        <v>2578341</v>
      </c>
      <c r="AJ35" s="487">
        <v>1.3</v>
      </c>
      <c r="AK35" s="486">
        <v>583910</v>
      </c>
      <c r="AL35" s="487">
        <v>0.3</v>
      </c>
      <c r="AM35" s="486">
        <v>36938293</v>
      </c>
      <c r="AN35" s="1601">
        <v>18.5</v>
      </c>
      <c r="AO35" s="1624">
        <v>10666</v>
      </c>
      <c r="AP35" s="1626">
        <v>0</v>
      </c>
      <c r="AQ35" s="1453">
        <v>13281506</v>
      </c>
      <c r="AR35" s="1627">
        <v>6.7</v>
      </c>
      <c r="AS35" s="1455">
        <v>237104</v>
      </c>
      <c r="AT35" s="1627">
        <v>0.1</v>
      </c>
      <c r="AU35" s="1624">
        <v>484215</v>
      </c>
      <c r="AV35" s="1627">
        <v>0.2</v>
      </c>
      <c r="AW35" s="1624">
        <v>2517455</v>
      </c>
      <c r="AX35" s="1626">
        <v>1.3</v>
      </c>
      <c r="AY35" s="1436">
        <v>8154212</v>
      </c>
      <c r="AZ35" s="487">
        <v>4.0999999999999996</v>
      </c>
      <c r="BA35" s="486">
        <v>20617189</v>
      </c>
      <c r="BB35" s="487">
        <v>10.3</v>
      </c>
      <c r="BC35" s="486">
        <v>11944000</v>
      </c>
      <c r="BD35" s="1625">
        <v>6</v>
      </c>
      <c r="BE35" s="1449">
        <v>199953162</v>
      </c>
      <c r="BF35" s="125">
        <v>100</v>
      </c>
      <c r="BG35" s="609"/>
    </row>
    <row r="36" spans="1:59" s="544" customFormat="1" ht="15.75" customHeight="1">
      <c r="A36" s="614" t="s">
        <v>165</v>
      </c>
      <c r="B36" s="531">
        <v>64883224</v>
      </c>
      <c r="C36" s="478">
        <v>42.4</v>
      </c>
      <c r="D36" s="477">
        <v>1389600</v>
      </c>
      <c r="E36" s="478">
        <v>0.9</v>
      </c>
      <c r="F36" s="477">
        <v>34160</v>
      </c>
      <c r="G36" s="478">
        <v>0</v>
      </c>
      <c r="H36" s="477">
        <v>700217</v>
      </c>
      <c r="I36" s="478">
        <v>0.5</v>
      </c>
      <c r="J36" s="477">
        <v>930148</v>
      </c>
      <c r="K36" s="121">
        <v>0.6</v>
      </c>
      <c r="L36" s="531">
        <v>9640377</v>
      </c>
      <c r="M36" s="478">
        <v>6.3</v>
      </c>
      <c r="N36" s="477" t="s">
        <v>304</v>
      </c>
      <c r="O36" s="478" t="s">
        <v>304</v>
      </c>
      <c r="P36" s="130" t="s">
        <v>304</v>
      </c>
      <c r="Q36" s="478" t="s">
        <v>304</v>
      </c>
      <c r="R36" s="130">
        <v>18290</v>
      </c>
      <c r="S36" s="478">
        <v>0</v>
      </c>
      <c r="T36" s="474">
        <v>356589</v>
      </c>
      <c r="U36" s="475">
        <v>0.2</v>
      </c>
      <c r="V36" s="474">
        <v>1616552</v>
      </c>
      <c r="W36" s="395">
        <v>1.1000000000000001</v>
      </c>
      <c r="X36" s="530">
        <v>2184130</v>
      </c>
      <c r="Y36" s="475">
        <v>1.4</v>
      </c>
      <c r="Z36" s="536">
        <v>2270990</v>
      </c>
      <c r="AA36" s="475">
        <v>1.5</v>
      </c>
      <c r="AB36" s="536">
        <v>1629850</v>
      </c>
      <c r="AC36" s="536">
        <v>641140</v>
      </c>
      <c r="AD36" s="474">
        <v>0</v>
      </c>
      <c r="AE36" s="474">
        <v>46478</v>
      </c>
      <c r="AF36" s="475">
        <v>0</v>
      </c>
      <c r="AG36" s="474">
        <v>233116</v>
      </c>
      <c r="AH36" s="395">
        <v>0.2</v>
      </c>
      <c r="AI36" s="531">
        <v>1673156</v>
      </c>
      <c r="AJ36" s="478">
        <v>1.1000000000000001</v>
      </c>
      <c r="AK36" s="477">
        <v>887686</v>
      </c>
      <c r="AL36" s="478">
        <v>0.6</v>
      </c>
      <c r="AM36" s="477">
        <v>30374282</v>
      </c>
      <c r="AN36" s="329">
        <v>19.8</v>
      </c>
      <c r="AO36" s="909">
        <v>4079</v>
      </c>
      <c r="AP36" s="912">
        <v>0</v>
      </c>
      <c r="AQ36" s="392">
        <v>11352519</v>
      </c>
      <c r="AR36" s="913">
        <v>7.4</v>
      </c>
      <c r="AS36" s="400">
        <v>264113</v>
      </c>
      <c r="AT36" s="913">
        <v>0.2</v>
      </c>
      <c r="AU36" s="909">
        <v>543210</v>
      </c>
      <c r="AV36" s="913">
        <v>0.4</v>
      </c>
      <c r="AW36" s="909">
        <v>5024009</v>
      </c>
      <c r="AX36" s="912">
        <v>3.3</v>
      </c>
      <c r="AY36" s="531">
        <v>1879874</v>
      </c>
      <c r="AZ36" s="478">
        <v>1.2</v>
      </c>
      <c r="BA36" s="477">
        <v>6646616</v>
      </c>
      <c r="BB36" s="478">
        <v>4.3</v>
      </c>
      <c r="BC36" s="477">
        <v>10092081</v>
      </c>
      <c r="BD36" s="910">
        <v>6.6</v>
      </c>
      <c r="BE36" s="560">
        <v>153045496</v>
      </c>
      <c r="BF36" s="115">
        <v>100</v>
      </c>
      <c r="BG36" s="609"/>
    </row>
    <row r="37" spans="1:59" s="544" customFormat="1" ht="15.75" customHeight="1">
      <c r="A37" s="324" t="s">
        <v>166</v>
      </c>
      <c r="B37" s="1436">
        <v>70939824</v>
      </c>
      <c r="C37" s="487">
        <v>45</v>
      </c>
      <c r="D37" s="486">
        <v>1024783</v>
      </c>
      <c r="E37" s="487">
        <v>0.6</v>
      </c>
      <c r="F37" s="486">
        <v>39395</v>
      </c>
      <c r="G37" s="487">
        <v>0</v>
      </c>
      <c r="H37" s="486">
        <v>806859</v>
      </c>
      <c r="I37" s="487">
        <v>0.5</v>
      </c>
      <c r="J37" s="486">
        <v>1070291</v>
      </c>
      <c r="K37" s="125">
        <v>0.7</v>
      </c>
      <c r="L37" s="1436">
        <v>9924649</v>
      </c>
      <c r="M37" s="487">
        <v>6.3</v>
      </c>
      <c r="N37" s="486">
        <v>89867</v>
      </c>
      <c r="O37" s="487">
        <v>0</v>
      </c>
      <c r="P37" s="1600" t="s">
        <v>304</v>
      </c>
      <c r="Q37" s="487" t="s">
        <v>304</v>
      </c>
      <c r="R37" s="1600">
        <v>13789</v>
      </c>
      <c r="S37" s="487">
        <v>0</v>
      </c>
      <c r="T37" s="480">
        <v>268841</v>
      </c>
      <c r="U37" s="488">
        <v>0.2</v>
      </c>
      <c r="V37" s="480">
        <v>1634325</v>
      </c>
      <c r="W37" s="1559">
        <v>1</v>
      </c>
      <c r="X37" s="1424">
        <v>2400535</v>
      </c>
      <c r="Y37" s="488">
        <v>1.5</v>
      </c>
      <c r="Z37" s="549">
        <v>431324</v>
      </c>
      <c r="AA37" s="488">
        <v>0.3</v>
      </c>
      <c r="AB37" s="549">
        <v>162517</v>
      </c>
      <c r="AC37" s="549">
        <v>268807</v>
      </c>
      <c r="AD37" s="480" t="s">
        <v>304</v>
      </c>
      <c r="AE37" s="480">
        <v>39583</v>
      </c>
      <c r="AF37" s="488">
        <v>0</v>
      </c>
      <c r="AG37" s="480">
        <v>763532</v>
      </c>
      <c r="AH37" s="1559">
        <v>0.5</v>
      </c>
      <c r="AI37" s="1436">
        <v>1689620</v>
      </c>
      <c r="AJ37" s="487">
        <v>1.1000000000000001</v>
      </c>
      <c r="AK37" s="486">
        <v>944631</v>
      </c>
      <c r="AL37" s="487">
        <v>0.6</v>
      </c>
      <c r="AM37" s="486">
        <v>27415761</v>
      </c>
      <c r="AN37" s="1601">
        <v>17.399999999999999</v>
      </c>
      <c r="AO37" s="1624" t="s">
        <v>304</v>
      </c>
      <c r="AP37" s="1626" t="s">
        <v>304</v>
      </c>
      <c r="AQ37" s="1453">
        <v>9710889</v>
      </c>
      <c r="AR37" s="1627">
        <v>6.2</v>
      </c>
      <c r="AS37" s="1455">
        <v>1520843</v>
      </c>
      <c r="AT37" s="1627">
        <v>1</v>
      </c>
      <c r="AU37" s="1624">
        <v>608628</v>
      </c>
      <c r="AV37" s="1627">
        <v>0.4</v>
      </c>
      <c r="AW37" s="1624">
        <v>9295097</v>
      </c>
      <c r="AX37" s="1626">
        <v>5.9</v>
      </c>
      <c r="AY37" s="1436">
        <v>5644016</v>
      </c>
      <c r="AZ37" s="487">
        <v>3.6</v>
      </c>
      <c r="BA37" s="486">
        <v>5338018</v>
      </c>
      <c r="BB37" s="487">
        <v>3.4</v>
      </c>
      <c r="BC37" s="486">
        <v>6046000</v>
      </c>
      <c r="BD37" s="1625">
        <v>3.8</v>
      </c>
      <c r="BE37" s="1449">
        <v>157661100</v>
      </c>
      <c r="BF37" s="125">
        <v>100</v>
      </c>
      <c r="BG37" s="609"/>
    </row>
    <row r="38" spans="1:59" s="544" customFormat="1" ht="15.75" customHeight="1">
      <c r="A38" s="614" t="s">
        <v>167</v>
      </c>
      <c r="B38" s="531">
        <v>52702594</v>
      </c>
      <c r="C38" s="478">
        <v>35.1</v>
      </c>
      <c r="D38" s="477">
        <v>994257</v>
      </c>
      <c r="E38" s="478">
        <v>0.7</v>
      </c>
      <c r="F38" s="477">
        <v>32429</v>
      </c>
      <c r="G38" s="478">
        <v>0</v>
      </c>
      <c r="H38" s="477">
        <v>664916</v>
      </c>
      <c r="I38" s="478">
        <v>0.4</v>
      </c>
      <c r="J38" s="477">
        <v>883672</v>
      </c>
      <c r="K38" s="121">
        <v>0.6</v>
      </c>
      <c r="L38" s="531">
        <v>9534576</v>
      </c>
      <c r="M38" s="478">
        <v>6.4</v>
      </c>
      <c r="N38" s="477" t="s">
        <v>304</v>
      </c>
      <c r="O38" s="478" t="s">
        <v>304</v>
      </c>
      <c r="P38" s="130">
        <v>9534576</v>
      </c>
      <c r="Q38" s="478">
        <v>6.4</v>
      </c>
      <c r="R38" s="130">
        <v>14394</v>
      </c>
      <c r="S38" s="478">
        <v>0</v>
      </c>
      <c r="T38" s="474">
        <v>280648</v>
      </c>
      <c r="U38" s="475">
        <v>0.2</v>
      </c>
      <c r="V38" s="474">
        <v>1391814</v>
      </c>
      <c r="W38" s="395">
        <v>0.9</v>
      </c>
      <c r="X38" s="530">
        <v>2208384</v>
      </c>
      <c r="Y38" s="475">
        <v>1.5</v>
      </c>
      <c r="Z38" s="536">
        <v>18000598</v>
      </c>
      <c r="AA38" s="475">
        <v>12</v>
      </c>
      <c r="AB38" s="536">
        <v>17689917</v>
      </c>
      <c r="AC38" s="536">
        <v>310681</v>
      </c>
      <c r="AD38" s="474">
        <v>0</v>
      </c>
      <c r="AE38" s="474">
        <v>48761</v>
      </c>
      <c r="AF38" s="475">
        <v>0</v>
      </c>
      <c r="AG38" s="474">
        <v>331485</v>
      </c>
      <c r="AH38" s="395">
        <v>0.2</v>
      </c>
      <c r="AI38" s="531">
        <v>1321316</v>
      </c>
      <c r="AJ38" s="478">
        <v>0.9</v>
      </c>
      <c r="AK38" s="477">
        <v>1000599</v>
      </c>
      <c r="AL38" s="478">
        <v>0.7</v>
      </c>
      <c r="AM38" s="477">
        <v>29417764</v>
      </c>
      <c r="AN38" s="329">
        <v>19.600000000000001</v>
      </c>
      <c r="AO38" s="909" t="s">
        <v>304</v>
      </c>
      <c r="AP38" s="912" t="s">
        <v>304</v>
      </c>
      <c r="AQ38" s="392">
        <v>10938562</v>
      </c>
      <c r="AR38" s="913">
        <v>7.3</v>
      </c>
      <c r="AS38" s="400">
        <v>328539</v>
      </c>
      <c r="AT38" s="913">
        <v>0.2</v>
      </c>
      <c r="AU38" s="909">
        <v>143672</v>
      </c>
      <c r="AV38" s="913">
        <v>0.1</v>
      </c>
      <c r="AW38" s="909">
        <v>5532280</v>
      </c>
      <c r="AX38" s="912">
        <v>3.7</v>
      </c>
      <c r="AY38" s="531">
        <v>5329135</v>
      </c>
      <c r="AZ38" s="478">
        <v>3.5</v>
      </c>
      <c r="BA38" s="477">
        <v>3598542</v>
      </c>
      <c r="BB38" s="478">
        <v>2.4</v>
      </c>
      <c r="BC38" s="477">
        <v>5402800</v>
      </c>
      <c r="BD38" s="910">
        <v>3.6</v>
      </c>
      <c r="BE38" s="560">
        <v>150101737</v>
      </c>
      <c r="BF38" s="115">
        <v>100</v>
      </c>
      <c r="BG38" s="609"/>
    </row>
    <row r="39" spans="1:59" s="544" customFormat="1" ht="15.75" customHeight="1">
      <c r="A39" s="324" t="s">
        <v>168</v>
      </c>
      <c r="B39" s="1436">
        <v>146766366</v>
      </c>
      <c r="C39" s="487">
        <v>59.5</v>
      </c>
      <c r="D39" s="486">
        <v>1417915</v>
      </c>
      <c r="E39" s="487">
        <v>0.6</v>
      </c>
      <c r="F39" s="486">
        <v>46912</v>
      </c>
      <c r="G39" s="487">
        <v>0</v>
      </c>
      <c r="H39" s="486">
        <v>960638</v>
      </c>
      <c r="I39" s="487">
        <v>0.4</v>
      </c>
      <c r="J39" s="486">
        <v>1273905</v>
      </c>
      <c r="K39" s="125">
        <v>0.5</v>
      </c>
      <c r="L39" s="1436">
        <v>11616181</v>
      </c>
      <c r="M39" s="487">
        <v>4.7</v>
      </c>
      <c r="N39" s="486">
        <v>356112</v>
      </c>
      <c r="O39" s="487">
        <v>0.2</v>
      </c>
      <c r="P39" s="1600" t="s">
        <v>304</v>
      </c>
      <c r="Q39" s="487" t="s">
        <v>304</v>
      </c>
      <c r="R39" s="1600">
        <v>18208</v>
      </c>
      <c r="S39" s="487">
        <v>0</v>
      </c>
      <c r="T39" s="480">
        <v>354993</v>
      </c>
      <c r="U39" s="488">
        <v>0.1</v>
      </c>
      <c r="V39" s="480">
        <v>2384628</v>
      </c>
      <c r="W39" s="1559">
        <v>1</v>
      </c>
      <c r="X39" s="1424">
        <v>2632826</v>
      </c>
      <c r="Y39" s="488">
        <v>1.1000000000000001</v>
      </c>
      <c r="Z39" s="549">
        <v>138078</v>
      </c>
      <c r="AA39" s="488">
        <v>0.1</v>
      </c>
      <c r="AB39" s="549" t="s">
        <v>304</v>
      </c>
      <c r="AC39" s="549">
        <v>138078</v>
      </c>
      <c r="AD39" s="480" t="s">
        <v>304</v>
      </c>
      <c r="AE39" s="480">
        <v>41636</v>
      </c>
      <c r="AF39" s="488">
        <v>0</v>
      </c>
      <c r="AG39" s="480">
        <v>176279</v>
      </c>
      <c r="AH39" s="1559">
        <v>0.1</v>
      </c>
      <c r="AI39" s="1436">
        <v>1960797</v>
      </c>
      <c r="AJ39" s="487">
        <v>0.8</v>
      </c>
      <c r="AK39" s="486">
        <v>1029032</v>
      </c>
      <c r="AL39" s="487">
        <v>0.4</v>
      </c>
      <c r="AM39" s="486">
        <v>32615639</v>
      </c>
      <c r="AN39" s="1601">
        <v>13.2</v>
      </c>
      <c r="AO39" s="1624" t="s">
        <v>304</v>
      </c>
      <c r="AP39" s="1626" t="s">
        <v>304</v>
      </c>
      <c r="AQ39" s="1453">
        <v>11593902</v>
      </c>
      <c r="AR39" s="1627">
        <v>4.7</v>
      </c>
      <c r="AS39" s="1455">
        <v>1958541</v>
      </c>
      <c r="AT39" s="1627">
        <v>0.8</v>
      </c>
      <c r="AU39" s="1624">
        <v>349409</v>
      </c>
      <c r="AV39" s="1627">
        <v>0.1</v>
      </c>
      <c r="AW39" s="1624">
        <v>4879188</v>
      </c>
      <c r="AX39" s="1626">
        <v>2</v>
      </c>
      <c r="AY39" s="1436">
        <v>17098970</v>
      </c>
      <c r="AZ39" s="487">
        <v>6.9</v>
      </c>
      <c r="BA39" s="486">
        <v>4931909</v>
      </c>
      <c r="BB39" s="487">
        <v>2</v>
      </c>
      <c r="BC39" s="486">
        <v>1916100</v>
      </c>
      <c r="BD39" s="1625">
        <v>0.8</v>
      </c>
      <c r="BE39" s="1449">
        <v>246518164</v>
      </c>
      <c r="BF39" s="125">
        <v>100</v>
      </c>
      <c r="BG39" s="609"/>
    </row>
    <row r="40" spans="1:59" s="1295" customFormat="1" ht="15.75" customHeight="1">
      <c r="A40" s="1105" t="s">
        <v>169</v>
      </c>
      <c r="B40" s="1130">
        <v>52815058</v>
      </c>
      <c r="C40" s="1150">
        <v>35.4</v>
      </c>
      <c r="D40" s="1112">
        <v>822245</v>
      </c>
      <c r="E40" s="1150">
        <v>0.6</v>
      </c>
      <c r="F40" s="1112">
        <v>31624</v>
      </c>
      <c r="G40" s="1150">
        <v>0</v>
      </c>
      <c r="H40" s="1112">
        <v>549502</v>
      </c>
      <c r="I40" s="1150">
        <v>0.4</v>
      </c>
      <c r="J40" s="1112">
        <v>679245</v>
      </c>
      <c r="K40" s="1284">
        <v>0.5</v>
      </c>
      <c r="L40" s="1130">
        <v>8293106</v>
      </c>
      <c r="M40" s="1150">
        <v>5.6</v>
      </c>
      <c r="N40" s="1112">
        <v>182590</v>
      </c>
      <c r="O40" s="1150">
        <v>0.1</v>
      </c>
      <c r="P40" s="1124">
        <v>0</v>
      </c>
      <c r="Q40" s="1150">
        <v>0</v>
      </c>
      <c r="R40" s="1124">
        <v>0</v>
      </c>
      <c r="S40" s="1150">
        <v>0</v>
      </c>
      <c r="T40" s="1281">
        <v>146774</v>
      </c>
      <c r="U40" s="1276">
        <v>0.1</v>
      </c>
      <c r="V40" s="1281">
        <v>867210</v>
      </c>
      <c r="W40" s="1146">
        <v>0.6</v>
      </c>
      <c r="X40" s="1282">
        <v>1969775</v>
      </c>
      <c r="Y40" s="1276">
        <v>1.3</v>
      </c>
      <c r="Z40" s="1280">
        <v>17257769</v>
      </c>
      <c r="AA40" s="1276">
        <v>11.6</v>
      </c>
      <c r="AB40" s="1280">
        <v>16564058</v>
      </c>
      <c r="AC40" s="1280">
        <v>693650</v>
      </c>
      <c r="AD40" s="1281">
        <v>61</v>
      </c>
      <c r="AE40" s="1281">
        <v>31025</v>
      </c>
      <c r="AF40" s="1276">
        <v>0</v>
      </c>
      <c r="AG40" s="1281">
        <v>846242</v>
      </c>
      <c r="AH40" s="1146">
        <v>0.6</v>
      </c>
      <c r="AI40" s="1130">
        <v>1952684</v>
      </c>
      <c r="AJ40" s="1150">
        <v>1.3</v>
      </c>
      <c r="AK40" s="1112">
        <v>794145</v>
      </c>
      <c r="AL40" s="1150">
        <v>0.5</v>
      </c>
      <c r="AM40" s="1112">
        <v>32712293</v>
      </c>
      <c r="AN40" s="1285">
        <v>21.9</v>
      </c>
      <c r="AO40" s="1288">
        <v>18080</v>
      </c>
      <c r="AP40" s="1289">
        <v>0</v>
      </c>
      <c r="AQ40" s="1290">
        <v>11693769</v>
      </c>
      <c r="AR40" s="1291">
        <v>7.8</v>
      </c>
      <c r="AS40" s="1292">
        <v>389108</v>
      </c>
      <c r="AT40" s="1291">
        <v>0.3</v>
      </c>
      <c r="AU40" s="1288">
        <v>488199</v>
      </c>
      <c r="AV40" s="1291">
        <v>0.3</v>
      </c>
      <c r="AW40" s="1288">
        <v>2773484</v>
      </c>
      <c r="AX40" s="1289">
        <v>1.9</v>
      </c>
      <c r="AY40" s="1130">
        <v>3256203</v>
      </c>
      <c r="AZ40" s="1150">
        <v>2.2000000000000002</v>
      </c>
      <c r="BA40" s="1112">
        <v>3518656</v>
      </c>
      <c r="BB40" s="1150">
        <v>2.4</v>
      </c>
      <c r="BC40" s="1112">
        <v>7231000</v>
      </c>
      <c r="BD40" s="1293">
        <v>4.8</v>
      </c>
      <c r="BE40" s="1286">
        <v>149319786</v>
      </c>
      <c r="BF40" s="1284">
        <v>100</v>
      </c>
      <c r="BG40" s="1294"/>
    </row>
    <row r="41" spans="1:59" s="544" customFormat="1" ht="15.75" customHeight="1">
      <c r="A41" s="324" t="s">
        <v>170</v>
      </c>
      <c r="B41" s="1436">
        <v>72704584</v>
      </c>
      <c r="C41" s="487">
        <v>36.799999999999997</v>
      </c>
      <c r="D41" s="486">
        <v>1992752</v>
      </c>
      <c r="E41" s="487">
        <v>1</v>
      </c>
      <c r="F41" s="486">
        <v>90451</v>
      </c>
      <c r="G41" s="487">
        <v>0</v>
      </c>
      <c r="H41" s="486">
        <v>1003429</v>
      </c>
      <c r="I41" s="487">
        <v>0.5</v>
      </c>
      <c r="J41" s="486">
        <v>1320770</v>
      </c>
      <c r="K41" s="125">
        <v>0.7</v>
      </c>
      <c r="L41" s="1436">
        <v>9486224</v>
      </c>
      <c r="M41" s="487">
        <v>4.8</v>
      </c>
      <c r="N41" s="486">
        <v>0</v>
      </c>
      <c r="O41" s="487">
        <v>0</v>
      </c>
      <c r="P41" s="1600">
        <v>0</v>
      </c>
      <c r="Q41" s="487">
        <v>0</v>
      </c>
      <c r="R41" s="1600">
        <v>0</v>
      </c>
      <c r="S41" s="487">
        <v>0</v>
      </c>
      <c r="T41" s="480">
        <v>172294</v>
      </c>
      <c r="U41" s="488">
        <v>0.1</v>
      </c>
      <c r="V41" s="480">
        <v>1029444</v>
      </c>
      <c r="W41" s="1559">
        <v>0.5</v>
      </c>
      <c r="X41" s="1424">
        <v>2143651</v>
      </c>
      <c r="Y41" s="488">
        <v>1.1000000000000001</v>
      </c>
      <c r="Z41" s="549">
        <v>13054466</v>
      </c>
      <c r="AA41" s="488">
        <v>6.6</v>
      </c>
      <c r="AB41" s="549">
        <v>12415201</v>
      </c>
      <c r="AC41" s="549">
        <v>639265</v>
      </c>
      <c r="AD41" s="480">
        <v>0</v>
      </c>
      <c r="AE41" s="480">
        <v>39068</v>
      </c>
      <c r="AF41" s="488">
        <v>0</v>
      </c>
      <c r="AG41" s="480">
        <v>1046264</v>
      </c>
      <c r="AH41" s="1559">
        <v>0.5</v>
      </c>
      <c r="AI41" s="1436">
        <v>1751446</v>
      </c>
      <c r="AJ41" s="487">
        <v>0.9</v>
      </c>
      <c r="AK41" s="486">
        <v>321323</v>
      </c>
      <c r="AL41" s="487">
        <v>0.2</v>
      </c>
      <c r="AM41" s="486">
        <v>49819683</v>
      </c>
      <c r="AN41" s="1601">
        <v>25.2</v>
      </c>
      <c r="AO41" s="1624">
        <v>0</v>
      </c>
      <c r="AP41" s="1626">
        <v>0</v>
      </c>
      <c r="AQ41" s="1453">
        <v>15554965</v>
      </c>
      <c r="AR41" s="1627">
        <v>7.9</v>
      </c>
      <c r="AS41" s="1455">
        <v>618892</v>
      </c>
      <c r="AT41" s="1627">
        <v>0.3</v>
      </c>
      <c r="AU41" s="1624">
        <v>223343</v>
      </c>
      <c r="AV41" s="1627">
        <v>0.1</v>
      </c>
      <c r="AW41" s="1624">
        <v>5955782</v>
      </c>
      <c r="AX41" s="1626">
        <v>3</v>
      </c>
      <c r="AY41" s="1436">
        <v>6323949</v>
      </c>
      <c r="AZ41" s="487">
        <v>3.2</v>
      </c>
      <c r="BA41" s="486">
        <v>4481998</v>
      </c>
      <c r="BB41" s="487">
        <v>2.2999999999999998</v>
      </c>
      <c r="BC41" s="486">
        <v>8523595</v>
      </c>
      <c r="BD41" s="1625">
        <v>4.3</v>
      </c>
      <c r="BE41" s="1449">
        <v>197658373</v>
      </c>
      <c r="BF41" s="125">
        <v>100</v>
      </c>
      <c r="BG41" s="609"/>
    </row>
    <row r="42" spans="1:59" s="544" customFormat="1" ht="15.75" customHeight="1">
      <c r="A42" s="614" t="s">
        <v>171</v>
      </c>
      <c r="B42" s="531">
        <v>71780126</v>
      </c>
      <c r="C42" s="478">
        <v>40.1</v>
      </c>
      <c r="D42" s="477">
        <v>605056</v>
      </c>
      <c r="E42" s="489">
        <v>0.3</v>
      </c>
      <c r="F42" s="477">
        <v>85447</v>
      </c>
      <c r="G42" s="478">
        <v>0</v>
      </c>
      <c r="H42" s="477">
        <v>948425</v>
      </c>
      <c r="I42" s="489">
        <v>0.5</v>
      </c>
      <c r="J42" s="477">
        <v>1249015</v>
      </c>
      <c r="K42" s="121">
        <v>0.7</v>
      </c>
      <c r="L42" s="532">
        <v>9397768</v>
      </c>
      <c r="M42" s="478">
        <v>5.3</v>
      </c>
      <c r="N42" s="482" t="s">
        <v>304</v>
      </c>
      <c r="O42" s="482" t="s">
        <v>304</v>
      </c>
      <c r="P42" s="128">
        <v>0</v>
      </c>
      <c r="Q42" s="489">
        <v>0</v>
      </c>
      <c r="R42" s="130">
        <v>0</v>
      </c>
      <c r="S42" s="489">
        <v>0</v>
      </c>
      <c r="T42" s="474">
        <v>163548</v>
      </c>
      <c r="U42" s="491">
        <v>0.1</v>
      </c>
      <c r="V42" s="474">
        <v>1184724</v>
      </c>
      <c r="W42" s="395">
        <v>0.7</v>
      </c>
      <c r="X42" s="530">
        <v>2099894</v>
      </c>
      <c r="Y42" s="475">
        <v>1.2</v>
      </c>
      <c r="Z42" s="536">
        <v>4039373</v>
      </c>
      <c r="AA42" s="475">
        <v>2.2999999999999998</v>
      </c>
      <c r="AB42" s="796">
        <v>3774322</v>
      </c>
      <c r="AC42" s="474">
        <v>264979</v>
      </c>
      <c r="AD42" s="536">
        <v>72</v>
      </c>
      <c r="AE42" s="474">
        <v>31765</v>
      </c>
      <c r="AF42" s="491">
        <v>0</v>
      </c>
      <c r="AG42" s="474">
        <v>594208</v>
      </c>
      <c r="AH42" s="349">
        <v>0.3</v>
      </c>
      <c r="AI42" s="531">
        <v>2218642</v>
      </c>
      <c r="AJ42" s="478">
        <v>1.2</v>
      </c>
      <c r="AK42" s="477">
        <v>544362</v>
      </c>
      <c r="AL42" s="489">
        <v>0.3</v>
      </c>
      <c r="AM42" s="477">
        <v>37999993</v>
      </c>
      <c r="AN42" s="329">
        <v>21.2</v>
      </c>
      <c r="AO42" s="492">
        <v>0</v>
      </c>
      <c r="AP42" s="914">
        <v>0</v>
      </c>
      <c r="AQ42" s="392">
        <v>12489684</v>
      </c>
      <c r="AR42" s="913">
        <v>7</v>
      </c>
      <c r="AS42" s="400">
        <v>3733962</v>
      </c>
      <c r="AT42" s="493">
        <v>2.1</v>
      </c>
      <c r="AU42" s="909">
        <v>1607338</v>
      </c>
      <c r="AV42" s="913">
        <v>0.9</v>
      </c>
      <c r="AW42" s="909">
        <v>3980125</v>
      </c>
      <c r="AX42" s="912">
        <v>2.2000000000000002</v>
      </c>
      <c r="AY42" s="531">
        <v>1525842</v>
      </c>
      <c r="AZ42" s="478">
        <v>0.9</v>
      </c>
      <c r="BA42" s="477">
        <v>7451198</v>
      </c>
      <c r="BB42" s="478">
        <v>4.2</v>
      </c>
      <c r="BC42" s="477">
        <v>15275400</v>
      </c>
      <c r="BD42" s="910">
        <v>8.5</v>
      </c>
      <c r="BE42" s="560">
        <v>179005895</v>
      </c>
      <c r="BF42" s="115">
        <v>100</v>
      </c>
      <c r="BG42" s="609"/>
    </row>
    <row r="43" spans="1:59" s="544" customFormat="1" ht="15.75" customHeight="1">
      <c r="A43" s="324" t="s">
        <v>172</v>
      </c>
      <c r="B43" s="1436">
        <v>51792914</v>
      </c>
      <c r="C43" s="487">
        <v>35</v>
      </c>
      <c r="D43" s="486">
        <v>634080</v>
      </c>
      <c r="E43" s="487">
        <v>0.4</v>
      </c>
      <c r="F43" s="486">
        <v>60590</v>
      </c>
      <c r="G43" s="487">
        <v>0</v>
      </c>
      <c r="H43" s="486">
        <v>671372</v>
      </c>
      <c r="I43" s="487">
        <v>0.5</v>
      </c>
      <c r="J43" s="486">
        <v>882700</v>
      </c>
      <c r="K43" s="125">
        <v>0.6</v>
      </c>
      <c r="L43" s="1436">
        <v>8229350</v>
      </c>
      <c r="M43" s="487">
        <v>5.6</v>
      </c>
      <c r="N43" s="486">
        <v>45822</v>
      </c>
      <c r="O43" s="487">
        <v>0</v>
      </c>
      <c r="P43" s="1600">
        <v>0</v>
      </c>
      <c r="Q43" s="487">
        <v>0</v>
      </c>
      <c r="R43" s="1600">
        <v>0</v>
      </c>
      <c r="S43" s="487">
        <v>0</v>
      </c>
      <c r="T43" s="480">
        <v>168543</v>
      </c>
      <c r="U43" s="488">
        <v>0.1</v>
      </c>
      <c r="V43" s="480">
        <v>834559</v>
      </c>
      <c r="W43" s="1559">
        <v>0.6</v>
      </c>
      <c r="X43" s="1424">
        <v>1931405</v>
      </c>
      <c r="Y43" s="488">
        <v>1.3</v>
      </c>
      <c r="Z43" s="549">
        <v>17086835</v>
      </c>
      <c r="AA43" s="488">
        <v>11.5</v>
      </c>
      <c r="AB43" s="549">
        <v>16456594</v>
      </c>
      <c r="AC43" s="549">
        <v>630241</v>
      </c>
      <c r="AD43" s="480">
        <v>0</v>
      </c>
      <c r="AE43" s="480">
        <v>32055</v>
      </c>
      <c r="AF43" s="488">
        <v>0</v>
      </c>
      <c r="AG43" s="480">
        <v>923311</v>
      </c>
      <c r="AH43" s="1559">
        <v>0.6</v>
      </c>
      <c r="AI43" s="1436">
        <v>1836057</v>
      </c>
      <c r="AJ43" s="487">
        <v>1.2</v>
      </c>
      <c r="AK43" s="486">
        <v>461770</v>
      </c>
      <c r="AL43" s="487">
        <v>0.3</v>
      </c>
      <c r="AM43" s="486">
        <v>35101279</v>
      </c>
      <c r="AN43" s="1601">
        <v>23.7</v>
      </c>
      <c r="AO43" s="1624">
        <v>0</v>
      </c>
      <c r="AP43" s="1626">
        <v>0</v>
      </c>
      <c r="AQ43" s="1453">
        <v>12515399</v>
      </c>
      <c r="AR43" s="1627">
        <v>8.5</v>
      </c>
      <c r="AS43" s="1455">
        <v>891506</v>
      </c>
      <c r="AT43" s="1627">
        <v>0.6</v>
      </c>
      <c r="AU43" s="1624">
        <v>797734</v>
      </c>
      <c r="AV43" s="1627">
        <v>0.5</v>
      </c>
      <c r="AW43" s="1624">
        <v>661804</v>
      </c>
      <c r="AX43" s="1626">
        <v>0.4</v>
      </c>
      <c r="AY43" s="1436">
        <v>4899068</v>
      </c>
      <c r="AZ43" s="487">
        <v>3.3</v>
      </c>
      <c r="BA43" s="486">
        <v>4157366</v>
      </c>
      <c r="BB43" s="487">
        <v>2.8</v>
      </c>
      <c r="BC43" s="486">
        <v>3381400</v>
      </c>
      <c r="BD43" s="1625">
        <v>2.2999999999999998</v>
      </c>
      <c r="BE43" s="1449">
        <v>147996919</v>
      </c>
      <c r="BF43" s="125">
        <v>100</v>
      </c>
      <c r="BG43" s="609"/>
    </row>
    <row r="44" spans="1:59" s="1065" customFormat="1" ht="15.75" customHeight="1">
      <c r="A44" s="1105" t="s">
        <v>173</v>
      </c>
      <c r="B44" s="1097">
        <v>57739787</v>
      </c>
      <c r="C44" s="1098">
        <v>34.6</v>
      </c>
      <c r="D44" s="1099">
        <v>652092</v>
      </c>
      <c r="E44" s="1098">
        <v>0.4</v>
      </c>
      <c r="F44" s="1099">
        <v>65704</v>
      </c>
      <c r="G44" s="1098">
        <v>0</v>
      </c>
      <c r="H44" s="1099">
        <v>727885</v>
      </c>
      <c r="I44" s="1098">
        <v>0.4</v>
      </c>
      <c r="J44" s="1099">
        <v>956812</v>
      </c>
      <c r="K44" s="1100">
        <v>0.6</v>
      </c>
      <c r="L44" s="1097">
        <v>9280014</v>
      </c>
      <c r="M44" s="1098">
        <v>5.6</v>
      </c>
      <c r="N44" s="1099">
        <v>78466</v>
      </c>
      <c r="O44" s="1098">
        <v>0.1</v>
      </c>
      <c r="P44" s="1101" t="s">
        <v>304</v>
      </c>
      <c r="Q44" s="1098" t="s">
        <v>304</v>
      </c>
      <c r="R44" s="1101" t="s">
        <v>304</v>
      </c>
      <c r="S44" s="1098" t="s">
        <v>304</v>
      </c>
      <c r="T44" s="1093">
        <v>176955</v>
      </c>
      <c r="U44" s="1088">
        <v>0.1</v>
      </c>
      <c r="V44" s="1093">
        <v>947019</v>
      </c>
      <c r="W44" s="1091">
        <v>0.6</v>
      </c>
      <c r="X44" s="1094">
        <v>2153916</v>
      </c>
      <c r="Y44" s="1088">
        <v>1.3</v>
      </c>
      <c r="Z44" s="1092">
        <v>18998027</v>
      </c>
      <c r="AA44" s="1088">
        <v>11.4</v>
      </c>
      <c r="AB44" s="1092">
        <v>18507490</v>
      </c>
      <c r="AC44" s="1092">
        <v>490537</v>
      </c>
      <c r="AD44" s="1093">
        <v>0</v>
      </c>
      <c r="AE44" s="1093">
        <v>43940</v>
      </c>
      <c r="AF44" s="1088">
        <v>0</v>
      </c>
      <c r="AG44" s="1093">
        <v>486839</v>
      </c>
      <c r="AH44" s="1091">
        <v>0.3</v>
      </c>
      <c r="AI44" s="1097">
        <v>1734005</v>
      </c>
      <c r="AJ44" s="1098">
        <v>1</v>
      </c>
      <c r="AK44" s="1099">
        <v>561371</v>
      </c>
      <c r="AL44" s="1098">
        <v>0.3</v>
      </c>
      <c r="AM44" s="1099">
        <v>40246231</v>
      </c>
      <c r="AN44" s="1102">
        <v>24.1</v>
      </c>
      <c r="AO44" s="1106" t="s">
        <v>304</v>
      </c>
      <c r="AP44" s="1107" t="s">
        <v>304</v>
      </c>
      <c r="AQ44" s="1108">
        <v>14024684</v>
      </c>
      <c r="AR44" s="1109">
        <v>8.4</v>
      </c>
      <c r="AS44" s="1110">
        <v>115840</v>
      </c>
      <c r="AT44" s="1109">
        <v>0.1</v>
      </c>
      <c r="AU44" s="1106">
        <v>309421</v>
      </c>
      <c r="AV44" s="1109">
        <v>0.2</v>
      </c>
      <c r="AW44" s="1106">
        <v>3719429</v>
      </c>
      <c r="AX44" s="1107">
        <v>2.2000000000000002</v>
      </c>
      <c r="AY44" s="1097">
        <v>2902173</v>
      </c>
      <c r="AZ44" s="1098">
        <v>1.7</v>
      </c>
      <c r="BA44" s="1099">
        <v>1847963</v>
      </c>
      <c r="BB44" s="1098">
        <v>1.1000000000000001</v>
      </c>
      <c r="BC44" s="1099">
        <v>9174947</v>
      </c>
      <c r="BD44" s="1111">
        <v>5.5</v>
      </c>
      <c r="BE44" s="1103">
        <v>166943520</v>
      </c>
      <c r="BF44" s="1100">
        <v>100</v>
      </c>
      <c r="BG44" s="1064"/>
    </row>
    <row r="45" spans="1:59" s="544" customFormat="1" ht="15.75" customHeight="1">
      <c r="A45" s="324" t="s">
        <v>221</v>
      </c>
      <c r="B45" s="1436">
        <v>40092700</v>
      </c>
      <c r="C45" s="487">
        <v>31.7</v>
      </c>
      <c r="D45" s="486">
        <v>451557</v>
      </c>
      <c r="E45" s="487">
        <v>0.4</v>
      </c>
      <c r="F45" s="486">
        <v>41532</v>
      </c>
      <c r="G45" s="487">
        <v>0</v>
      </c>
      <c r="H45" s="486">
        <v>460464</v>
      </c>
      <c r="I45" s="487">
        <v>0.4</v>
      </c>
      <c r="J45" s="486">
        <v>605744</v>
      </c>
      <c r="K45" s="125">
        <v>0.5</v>
      </c>
      <c r="L45" s="1436">
        <v>6517142</v>
      </c>
      <c r="M45" s="487">
        <v>5.2</v>
      </c>
      <c r="N45" s="486" t="s">
        <v>304</v>
      </c>
      <c r="O45" s="487" t="s">
        <v>304</v>
      </c>
      <c r="P45" s="1600" t="s">
        <v>304</v>
      </c>
      <c r="Q45" s="487" t="s">
        <v>304</v>
      </c>
      <c r="R45" s="1600" t="s">
        <v>304</v>
      </c>
      <c r="S45" s="487" t="s">
        <v>304</v>
      </c>
      <c r="T45" s="480">
        <v>122375</v>
      </c>
      <c r="U45" s="488">
        <v>0.1</v>
      </c>
      <c r="V45" s="480">
        <v>858471</v>
      </c>
      <c r="W45" s="1559">
        <v>0.7</v>
      </c>
      <c r="X45" s="1424">
        <v>1435501</v>
      </c>
      <c r="Y45" s="488">
        <v>1.1000000000000001</v>
      </c>
      <c r="Z45" s="549">
        <v>18009983</v>
      </c>
      <c r="AA45" s="488">
        <v>14.2</v>
      </c>
      <c r="AB45" s="549">
        <v>17425915</v>
      </c>
      <c r="AC45" s="549">
        <v>584068</v>
      </c>
      <c r="AD45" s="480" t="s">
        <v>304</v>
      </c>
      <c r="AE45" s="480">
        <v>26746</v>
      </c>
      <c r="AF45" s="488">
        <v>0</v>
      </c>
      <c r="AG45" s="480">
        <v>723391</v>
      </c>
      <c r="AH45" s="1559">
        <v>0.6</v>
      </c>
      <c r="AI45" s="1436">
        <v>1053950</v>
      </c>
      <c r="AJ45" s="487">
        <v>0.8</v>
      </c>
      <c r="AK45" s="486">
        <v>507844</v>
      </c>
      <c r="AL45" s="487">
        <v>0.4</v>
      </c>
      <c r="AM45" s="486">
        <v>35127982</v>
      </c>
      <c r="AN45" s="1601">
        <v>27.8</v>
      </c>
      <c r="AO45" s="1624">
        <v>60162</v>
      </c>
      <c r="AP45" s="1626">
        <v>0</v>
      </c>
      <c r="AQ45" s="1453">
        <v>10691973</v>
      </c>
      <c r="AR45" s="1627">
        <v>8.4</v>
      </c>
      <c r="AS45" s="1455">
        <v>769590</v>
      </c>
      <c r="AT45" s="1627">
        <v>0.6</v>
      </c>
      <c r="AU45" s="1624">
        <v>2169477</v>
      </c>
      <c r="AV45" s="1627">
        <v>1.7</v>
      </c>
      <c r="AW45" s="1624">
        <v>550849</v>
      </c>
      <c r="AX45" s="1626">
        <v>0.4</v>
      </c>
      <c r="AY45" s="1436">
        <v>323933</v>
      </c>
      <c r="AZ45" s="487">
        <v>0.3</v>
      </c>
      <c r="BA45" s="486">
        <v>1767043</v>
      </c>
      <c r="BB45" s="487">
        <v>1.4</v>
      </c>
      <c r="BC45" s="486">
        <v>4229526</v>
      </c>
      <c r="BD45" s="1625">
        <v>3.3</v>
      </c>
      <c r="BE45" s="1449">
        <v>126597935</v>
      </c>
      <c r="BF45" s="125">
        <v>100</v>
      </c>
      <c r="BG45" s="609"/>
    </row>
    <row r="46" spans="1:59" s="1210" customFormat="1" ht="15.75" customHeight="1">
      <c r="A46" s="614" t="s">
        <v>222</v>
      </c>
      <c r="B46" s="531">
        <v>28944441</v>
      </c>
      <c r="C46" s="478">
        <v>27.2</v>
      </c>
      <c r="D46" s="477">
        <v>350627</v>
      </c>
      <c r="E46" s="478">
        <v>0.3</v>
      </c>
      <c r="F46" s="477">
        <v>33206</v>
      </c>
      <c r="G46" s="478">
        <v>0</v>
      </c>
      <c r="H46" s="477">
        <v>367705</v>
      </c>
      <c r="I46" s="478">
        <v>0.3</v>
      </c>
      <c r="J46" s="477">
        <v>483145</v>
      </c>
      <c r="K46" s="121">
        <v>0.5</v>
      </c>
      <c r="L46" s="531">
        <v>5312446</v>
      </c>
      <c r="M46" s="478">
        <v>5</v>
      </c>
      <c r="N46" s="477" t="s">
        <v>304</v>
      </c>
      <c r="O46" s="478" t="s">
        <v>304</v>
      </c>
      <c r="P46" s="130" t="s">
        <v>304</v>
      </c>
      <c r="Q46" s="478" t="s">
        <v>304</v>
      </c>
      <c r="R46" s="130" t="s">
        <v>304</v>
      </c>
      <c r="S46" s="478" t="s">
        <v>304</v>
      </c>
      <c r="T46" s="474">
        <v>94587</v>
      </c>
      <c r="U46" s="475">
        <v>0.1</v>
      </c>
      <c r="V46" s="474">
        <v>511159</v>
      </c>
      <c r="W46" s="395">
        <v>0.5</v>
      </c>
      <c r="X46" s="530">
        <v>1136063</v>
      </c>
      <c r="Y46" s="475">
        <v>1.1000000000000001</v>
      </c>
      <c r="Z46" s="536">
        <v>17934552</v>
      </c>
      <c r="AA46" s="475">
        <v>16.8</v>
      </c>
      <c r="AB46" s="536">
        <v>17387491</v>
      </c>
      <c r="AC46" s="536">
        <v>547061</v>
      </c>
      <c r="AD46" s="474" t="s">
        <v>304</v>
      </c>
      <c r="AE46" s="474">
        <v>26739</v>
      </c>
      <c r="AF46" s="475">
        <v>0</v>
      </c>
      <c r="AG46" s="474">
        <v>280321</v>
      </c>
      <c r="AH46" s="395">
        <v>0.3</v>
      </c>
      <c r="AI46" s="531">
        <v>575705</v>
      </c>
      <c r="AJ46" s="478">
        <v>0.5</v>
      </c>
      <c r="AK46" s="477">
        <v>288159</v>
      </c>
      <c r="AL46" s="478">
        <v>0.3</v>
      </c>
      <c r="AM46" s="477">
        <v>29122121</v>
      </c>
      <c r="AN46" s="329">
        <v>27.3</v>
      </c>
      <c r="AO46" s="909" t="s">
        <v>304</v>
      </c>
      <c r="AP46" s="912" t="s">
        <v>304</v>
      </c>
      <c r="AQ46" s="392">
        <v>8626831</v>
      </c>
      <c r="AR46" s="913">
        <v>8.1</v>
      </c>
      <c r="AS46" s="400">
        <v>142895</v>
      </c>
      <c r="AT46" s="913">
        <v>0.1</v>
      </c>
      <c r="AU46" s="909">
        <v>222034</v>
      </c>
      <c r="AV46" s="913">
        <v>0.2</v>
      </c>
      <c r="AW46" s="909">
        <v>2181454</v>
      </c>
      <c r="AX46" s="912">
        <v>2.1</v>
      </c>
      <c r="AY46" s="531">
        <v>1259742</v>
      </c>
      <c r="AZ46" s="478">
        <v>1.2</v>
      </c>
      <c r="BA46" s="477">
        <v>2278808</v>
      </c>
      <c r="BB46" s="478">
        <v>2.1</v>
      </c>
      <c r="BC46" s="477">
        <v>6417200</v>
      </c>
      <c r="BD46" s="910">
        <v>6</v>
      </c>
      <c r="BE46" s="560">
        <v>106589940</v>
      </c>
      <c r="BF46" s="121">
        <v>100</v>
      </c>
      <c r="BG46" s="1209"/>
    </row>
    <row r="47" spans="1:59" s="544" customFormat="1" ht="15.75" customHeight="1">
      <c r="A47" s="324" t="s">
        <v>176</v>
      </c>
      <c r="B47" s="1436">
        <v>79434757</v>
      </c>
      <c r="C47" s="487">
        <v>33.9</v>
      </c>
      <c r="D47" s="486">
        <v>813885</v>
      </c>
      <c r="E47" s="487">
        <v>0.3</v>
      </c>
      <c r="F47" s="486">
        <v>73724</v>
      </c>
      <c r="G47" s="487">
        <v>0</v>
      </c>
      <c r="H47" s="486">
        <v>816683</v>
      </c>
      <c r="I47" s="487">
        <v>0.3</v>
      </c>
      <c r="J47" s="486">
        <v>1073486</v>
      </c>
      <c r="K47" s="125">
        <v>0.5</v>
      </c>
      <c r="L47" s="1436">
        <v>12514472</v>
      </c>
      <c r="M47" s="487">
        <v>5.3</v>
      </c>
      <c r="N47" s="486" t="s">
        <v>304</v>
      </c>
      <c r="O47" s="487" t="s">
        <v>304</v>
      </c>
      <c r="P47" s="1600" t="s">
        <v>304</v>
      </c>
      <c r="Q47" s="487" t="s">
        <v>304</v>
      </c>
      <c r="R47" s="1600">
        <v>0</v>
      </c>
      <c r="S47" s="487">
        <v>0</v>
      </c>
      <c r="T47" s="480">
        <v>220409</v>
      </c>
      <c r="U47" s="488">
        <v>0.1</v>
      </c>
      <c r="V47" s="480">
        <v>1840135</v>
      </c>
      <c r="W47" s="1559">
        <v>0.8</v>
      </c>
      <c r="X47" s="1424">
        <v>2486731</v>
      </c>
      <c r="Y47" s="488">
        <v>1.1000000000000001</v>
      </c>
      <c r="Z47" s="549">
        <v>28358069</v>
      </c>
      <c r="AA47" s="488">
        <v>12.1</v>
      </c>
      <c r="AB47" s="549">
        <v>27605801</v>
      </c>
      <c r="AC47" s="549">
        <v>752268</v>
      </c>
      <c r="AD47" s="480" t="s">
        <v>304</v>
      </c>
      <c r="AE47" s="480">
        <v>58495</v>
      </c>
      <c r="AF47" s="488">
        <v>0</v>
      </c>
      <c r="AG47" s="480">
        <v>1351118</v>
      </c>
      <c r="AH47" s="1559">
        <v>0.6</v>
      </c>
      <c r="AI47" s="1436">
        <v>1812375</v>
      </c>
      <c r="AJ47" s="487">
        <v>0.8</v>
      </c>
      <c r="AK47" s="486">
        <v>333479</v>
      </c>
      <c r="AL47" s="487">
        <v>0.1</v>
      </c>
      <c r="AM47" s="486">
        <v>63768487</v>
      </c>
      <c r="AN47" s="1601">
        <v>27.2</v>
      </c>
      <c r="AO47" s="1624" t="s">
        <v>304</v>
      </c>
      <c r="AP47" s="1626" t="s">
        <v>304</v>
      </c>
      <c r="AQ47" s="1453">
        <v>17779532</v>
      </c>
      <c r="AR47" s="1627">
        <v>7.6</v>
      </c>
      <c r="AS47" s="1455">
        <v>3020974</v>
      </c>
      <c r="AT47" s="1627">
        <v>1.3</v>
      </c>
      <c r="AU47" s="1624">
        <v>538791</v>
      </c>
      <c r="AV47" s="1627">
        <v>0.2</v>
      </c>
      <c r="AW47" s="1624">
        <v>2063068</v>
      </c>
      <c r="AX47" s="1626">
        <v>0.9</v>
      </c>
      <c r="AY47" s="1436">
        <v>4477924</v>
      </c>
      <c r="AZ47" s="487">
        <v>1.9</v>
      </c>
      <c r="BA47" s="486">
        <v>2541907</v>
      </c>
      <c r="BB47" s="487">
        <v>1.1000000000000001</v>
      </c>
      <c r="BC47" s="486">
        <v>9024800</v>
      </c>
      <c r="BD47" s="1625">
        <v>3.9</v>
      </c>
      <c r="BE47" s="1449">
        <v>234403301</v>
      </c>
      <c r="BF47" s="125">
        <v>100</v>
      </c>
      <c r="BG47" s="609"/>
    </row>
    <row r="48" spans="1:59" s="544" customFormat="1" ht="15.75" customHeight="1">
      <c r="A48" s="614" t="s">
        <v>177</v>
      </c>
      <c r="B48" s="538">
        <v>101745659</v>
      </c>
      <c r="C48" s="489">
        <v>39.9</v>
      </c>
      <c r="D48" s="482">
        <v>1523749</v>
      </c>
      <c r="E48" s="489">
        <v>0.6</v>
      </c>
      <c r="F48" s="482">
        <v>58382</v>
      </c>
      <c r="G48" s="489">
        <v>0</v>
      </c>
      <c r="H48" s="482">
        <v>1040865</v>
      </c>
      <c r="I48" s="489">
        <v>0.4</v>
      </c>
      <c r="J48" s="482">
        <v>1373044</v>
      </c>
      <c r="K48" s="115">
        <v>0.5</v>
      </c>
      <c r="L48" s="538">
        <v>13550194</v>
      </c>
      <c r="M48" s="489">
        <v>5.3</v>
      </c>
      <c r="N48" s="482">
        <v>48311</v>
      </c>
      <c r="O48" s="489">
        <v>0</v>
      </c>
      <c r="P48" s="128" t="s">
        <v>304</v>
      </c>
      <c r="Q48" s="489" t="s">
        <v>304</v>
      </c>
      <c r="R48" s="128" t="s">
        <v>304</v>
      </c>
      <c r="S48" s="489" t="s">
        <v>304</v>
      </c>
      <c r="T48" s="490">
        <v>298898</v>
      </c>
      <c r="U48" s="491">
        <v>0.1</v>
      </c>
      <c r="V48" s="490">
        <v>1483408</v>
      </c>
      <c r="W48" s="349">
        <v>0.6</v>
      </c>
      <c r="X48" s="542">
        <v>3033657</v>
      </c>
      <c r="Y48" s="491">
        <v>1.2</v>
      </c>
      <c r="Z48" s="556">
        <v>17724356</v>
      </c>
      <c r="AA48" s="491">
        <v>7</v>
      </c>
      <c r="AB48" s="556">
        <v>16095618</v>
      </c>
      <c r="AC48" s="556">
        <v>1628738</v>
      </c>
      <c r="AD48" s="490" t="s">
        <v>304</v>
      </c>
      <c r="AE48" s="490">
        <v>72126</v>
      </c>
      <c r="AF48" s="491">
        <v>0</v>
      </c>
      <c r="AG48" s="490">
        <v>1161218</v>
      </c>
      <c r="AH48" s="349">
        <v>0.5</v>
      </c>
      <c r="AI48" s="538">
        <v>5704466</v>
      </c>
      <c r="AJ48" s="489">
        <v>2.2000000000000002</v>
      </c>
      <c r="AK48" s="482">
        <v>969761</v>
      </c>
      <c r="AL48" s="489">
        <v>0.4</v>
      </c>
      <c r="AM48" s="482">
        <v>55566103</v>
      </c>
      <c r="AN48" s="337">
        <v>21.8</v>
      </c>
      <c r="AO48" s="492">
        <v>6911</v>
      </c>
      <c r="AP48" s="914">
        <v>0</v>
      </c>
      <c r="AQ48" s="557">
        <v>15394035</v>
      </c>
      <c r="AR48" s="493">
        <v>6</v>
      </c>
      <c r="AS48" s="558">
        <v>427775</v>
      </c>
      <c r="AT48" s="493">
        <v>0.2</v>
      </c>
      <c r="AU48" s="492">
        <v>737961</v>
      </c>
      <c r="AV48" s="493">
        <v>0.3</v>
      </c>
      <c r="AW48" s="492">
        <v>1905297</v>
      </c>
      <c r="AX48" s="914">
        <v>0.8</v>
      </c>
      <c r="AY48" s="538">
        <v>9731811</v>
      </c>
      <c r="AZ48" s="489">
        <v>3.8</v>
      </c>
      <c r="BA48" s="482">
        <v>10134140</v>
      </c>
      <c r="BB48" s="489">
        <v>4</v>
      </c>
      <c r="BC48" s="482">
        <v>11274700</v>
      </c>
      <c r="BD48" s="408">
        <v>4.4000000000000004</v>
      </c>
      <c r="BE48" s="672">
        <v>254966827</v>
      </c>
      <c r="BF48" s="115">
        <v>100</v>
      </c>
      <c r="BG48" s="609"/>
    </row>
    <row r="49" spans="1:59" s="544" customFormat="1" ht="15.75" customHeight="1">
      <c r="A49" s="324" t="s">
        <v>178</v>
      </c>
      <c r="B49" s="1436">
        <v>84538405</v>
      </c>
      <c r="C49" s="487">
        <v>35.200000000000003</v>
      </c>
      <c r="D49" s="486">
        <v>818496</v>
      </c>
      <c r="E49" s="487">
        <v>0.3</v>
      </c>
      <c r="F49" s="486">
        <v>50372</v>
      </c>
      <c r="G49" s="487">
        <v>0</v>
      </c>
      <c r="H49" s="486">
        <v>898371</v>
      </c>
      <c r="I49" s="487">
        <v>0.4</v>
      </c>
      <c r="J49" s="486">
        <v>1185641</v>
      </c>
      <c r="K49" s="125">
        <v>0.5</v>
      </c>
      <c r="L49" s="1436">
        <v>11390754</v>
      </c>
      <c r="M49" s="487">
        <v>4.8</v>
      </c>
      <c r="N49" s="486" t="s">
        <v>304</v>
      </c>
      <c r="O49" s="487" t="s">
        <v>304</v>
      </c>
      <c r="P49" s="1600" t="s">
        <v>304</v>
      </c>
      <c r="Q49" s="487" t="s">
        <v>304</v>
      </c>
      <c r="R49" s="1600" t="s">
        <v>304</v>
      </c>
      <c r="S49" s="487" t="s">
        <v>304</v>
      </c>
      <c r="T49" s="480">
        <v>178737</v>
      </c>
      <c r="U49" s="488">
        <v>0.1</v>
      </c>
      <c r="V49" s="480">
        <v>1127386</v>
      </c>
      <c r="W49" s="1559">
        <v>0.5</v>
      </c>
      <c r="X49" s="1424">
        <v>2450496</v>
      </c>
      <c r="Y49" s="488">
        <v>1</v>
      </c>
      <c r="Z49" s="549">
        <v>18410555</v>
      </c>
      <c r="AA49" s="488">
        <v>7.7</v>
      </c>
      <c r="AB49" s="549">
        <v>18085459</v>
      </c>
      <c r="AC49" s="549">
        <v>325096</v>
      </c>
      <c r="AD49" s="480" t="s">
        <v>304</v>
      </c>
      <c r="AE49" s="480">
        <v>46068</v>
      </c>
      <c r="AF49" s="488">
        <v>0</v>
      </c>
      <c r="AG49" s="480">
        <v>1057542</v>
      </c>
      <c r="AH49" s="1559">
        <v>0.4</v>
      </c>
      <c r="AI49" s="1436">
        <v>5988671</v>
      </c>
      <c r="AJ49" s="487">
        <v>2.5</v>
      </c>
      <c r="AK49" s="486">
        <v>380031</v>
      </c>
      <c r="AL49" s="487">
        <v>0.2</v>
      </c>
      <c r="AM49" s="486">
        <v>65799863</v>
      </c>
      <c r="AN49" s="1601">
        <v>27.4</v>
      </c>
      <c r="AO49" s="1624" t="s">
        <v>304</v>
      </c>
      <c r="AP49" s="1626" t="s">
        <v>304</v>
      </c>
      <c r="AQ49" s="1453">
        <v>15797828</v>
      </c>
      <c r="AR49" s="1627">
        <v>6.6</v>
      </c>
      <c r="AS49" s="1455">
        <v>1295381</v>
      </c>
      <c r="AT49" s="1627">
        <v>0.5</v>
      </c>
      <c r="AU49" s="1624">
        <v>381485</v>
      </c>
      <c r="AV49" s="1627">
        <v>0.2</v>
      </c>
      <c r="AW49" s="1624">
        <v>4098021</v>
      </c>
      <c r="AX49" s="1626">
        <v>1.7</v>
      </c>
      <c r="AY49" s="1436">
        <v>3061125</v>
      </c>
      <c r="AZ49" s="487">
        <v>1.3</v>
      </c>
      <c r="BA49" s="486">
        <v>12534339</v>
      </c>
      <c r="BB49" s="487">
        <v>5.2</v>
      </c>
      <c r="BC49" s="486">
        <v>8442100</v>
      </c>
      <c r="BD49" s="1625">
        <v>3.5</v>
      </c>
      <c r="BE49" s="1449">
        <v>239931667</v>
      </c>
      <c r="BF49" s="125">
        <v>100</v>
      </c>
      <c r="BG49" s="609"/>
    </row>
    <row r="50" spans="1:59" s="544" customFormat="1" ht="15.75" customHeight="1">
      <c r="A50" s="614" t="s">
        <v>223</v>
      </c>
      <c r="B50" s="538">
        <v>44941732</v>
      </c>
      <c r="C50" s="489">
        <v>34.1</v>
      </c>
      <c r="D50" s="482">
        <v>536076</v>
      </c>
      <c r="E50" s="489">
        <v>0.4</v>
      </c>
      <c r="F50" s="482">
        <v>32924</v>
      </c>
      <c r="G50" s="489">
        <v>0</v>
      </c>
      <c r="H50" s="482">
        <v>587302</v>
      </c>
      <c r="I50" s="489">
        <v>0.5</v>
      </c>
      <c r="J50" s="482">
        <v>775326</v>
      </c>
      <c r="K50" s="115">
        <v>0.6</v>
      </c>
      <c r="L50" s="538">
        <v>7160937</v>
      </c>
      <c r="M50" s="489">
        <v>5.4</v>
      </c>
      <c r="N50" s="482" t="s">
        <v>304</v>
      </c>
      <c r="O50" s="489" t="s">
        <v>304</v>
      </c>
      <c r="P50" s="128" t="s">
        <v>304</v>
      </c>
      <c r="Q50" s="489" t="s">
        <v>304</v>
      </c>
      <c r="R50" s="128" t="s">
        <v>304</v>
      </c>
      <c r="S50" s="489" t="s">
        <v>304</v>
      </c>
      <c r="T50" s="490">
        <v>116431</v>
      </c>
      <c r="U50" s="491">
        <v>0.1</v>
      </c>
      <c r="V50" s="490">
        <v>577969</v>
      </c>
      <c r="W50" s="349">
        <v>0.4</v>
      </c>
      <c r="X50" s="542">
        <v>1837177</v>
      </c>
      <c r="Y50" s="491">
        <v>1.4</v>
      </c>
      <c r="Z50" s="556">
        <v>18431507</v>
      </c>
      <c r="AA50" s="491">
        <v>14</v>
      </c>
      <c r="AB50" s="556">
        <v>18009102</v>
      </c>
      <c r="AC50" s="556">
        <v>422405</v>
      </c>
      <c r="AD50" s="474" t="s">
        <v>304</v>
      </c>
      <c r="AE50" s="490">
        <v>33875</v>
      </c>
      <c r="AF50" s="491">
        <v>0</v>
      </c>
      <c r="AG50" s="490">
        <v>326525</v>
      </c>
      <c r="AH50" s="349">
        <v>0.3</v>
      </c>
      <c r="AI50" s="538">
        <v>1885013</v>
      </c>
      <c r="AJ50" s="489">
        <v>1.4</v>
      </c>
      <c r="AK50" s="482">
        <v>440430</v>
      </c>
      <c r="AL50" s="489">
        <v>0.3</v>
      </c>
      <c r="AM50" s="482">
        <v>31976253</v>
      </c>
      <c r="AN50" s="337">
        <v>24.3</v>
      </c>
      <c r="AO50" s="492" t="s">
        <v>304</v>
      </c>
      <c r="AP50" s="914" t="s">
        <v>304</v>
      </c>
      <c r="AQ50" s="557">
        <v>10331133</v>
      </c>
      <c r="AR50" s="493">
        <v>7.8</v>
      </c>
      <c r="AS50" s="558">
        <v>453514</v>
      </c>
      <c r="AT50" s="493">
        <v>0.4</v>
      </c>
      <c r="AU50" s="492">
        <v>893654</v>
      </c>
      <c r="AV50" s="493">
        <v>0.7</v>
      </c>
      <c r="AW50" s="492">
        <v>526834</v>
      </c>
      <c r="AX50" s="914">
        <v>0.4</v>
      </c>
      <c r="AY50" s="538">
        <v>1342605</v>
      </c>
      <c r="AZ50" s="489">
        <v>1</v>
      </c>
      <c r="BA50" s="482">
        <v>2138114</v>
      </c>
      <c r="BB50" s="489">
        <v>1.6</v>
      </c>
      <c r="BC50" s="482">
        <v>6415859</v>
      </c>
      <c r="BD50" s="408">
        <v>4.9000000000000004</v>
      </c>
      <c r="BE50" s="672">
        <v>131761190</v>
      </c>
      <c r="BF50" s="115">
        <v>100</v>
      </c>
      <c r="BG50" s="609"/>
    </row>
    <row r="51" spans="1:59" s="544" customFormat="1" ht="15.75" customHeight="1">
      <c r="A51" s="324" t="s">
        <v>180</v>
      </c>
      <c r="B51" s="1436">
        <v>91550901</v>
      </c>
      <c r="C51" s="487">
        <v>44.6</v>
      </c>
      <c r="D51" s="486">
        <v>878628</v>
      </c>
      <c r="E51" s="487">
        <v>0.4</v>
      </c>
      <c r="F51" s="486">
        <v>78838</v>
      </c>
      <c r="G51" s="487">
        <v>0</v>
      </c>
      <c r="H51" s="486">
        <v>1406833</v>
      </c>
      <c r="I51" s="487">
        <v>0.7</v>
      </c>
      <c r="J51" s="486">
        <v>1858184</v>
      </c>
      <c r="K51" s="125">
        <v>0.9</v>
      </c>
      <c r="L51" s="1436">
        <v>11346840</v>
      </c>
      <c r="M51" s="487">
        <v>5.5</v>
      </c>
      <c r="N51" s="486">
        <v>141191</v>
      </c>
      <c r="O51" s="487">
        <v>0.1</v>
      </c>
      <c r="P51" s="1600" t="s">
        <v>304</v>
      </c>
      <c r="Q51" s="487" t="s">
        <v>304</v>
      </c>
      <c r="R51" s="1600" t="s">
        <v>304</v>
      </c>
      <c r="S51" s="487" t="s">
        <v>304</v>
      </c>
      <c r="T51" s="480">
        <v>182987</v>
      </c>
      <c r="U51" s="488">
        <v>0.1</v>
      </c>
      <c r="V51" s="480">
        <v>886821</v>
      </c>
      <c r="W51" s="1559">
        <v>0.4</v>
      </c>
      <c r="X51" s="1424">
        <v>2593819</v>
      </c>
      <c r="Y51" s="488">
        <v>1.3</v>
      </c>
      <c r="Z51" s="549">
        <v>8329520</v>
      </c>
      <c r="AA51" s="488">
        <v>4.0999999999999996</v>
      </c>
      <c r="AB51" s="549">
        <v>7861307</v>
      </c>
      <c r="AC51" s="549">
        <v>468213</v>
      </c>
      <c r="AD51" s="480" t="s">
        <v>304</v>
      </c>
      <c r="AE51" s="480">
        <v>42411</v>
      </c>
      <c r="AF51" s="488">
        <v>0</v>
      </c>
      <c r="AG51" s="480">
        <v>449698</v>
      </c>
      <c r="AH51" s="1559">
        <v>0.2</v>
      </c>
      <c r="AI51" s="1436">
        <v>6015615</v>
      </c>
      <c r="AJ51" s="487">
        <v>2.9</v>
      </c>
      <c r="AK51" s="486">
        <v>803969</v>
      </c>
      <c r="AL51" s="487">
        <v>0.4</v>
      </c>
      <c r="AM51" s="486">
        <v>44014344</v>
      </c>
      <c r="AN51" s="1601">
        <v>21.4</v>
      </c>
      <c r="AO51" s="1624" t="s">
        <v>304</v>
      </c>
      <c r="AP51" s="1626" t="s">
        <v>304</v>
      </c>
      <c r="AQ51" s="1453">
        <v>14014681</v>
      </c>
      <c r="AR51" s="1627">
        <v>6.8</v>
      </c>
      <c r="AS51" s="1455">
        <v>1613619</v>
      </c>
      <c r="AT51" s="1627">
        <v>0.8</v>
      </c>
      <c r="AU51" s="1624">
        <v>352079</v>
      </c>
      <c r="AV51" s="1627">
        <v>0.2</v>
      </c>
      <c r="AW51" s="1624">
        <v>3934014</v>
      </c>
      <c r="AX51" s="1626">
        <v>1.9</v>
      </c>
      <c r="AY51" s="1436">
        <v>765780</v>
      </c>
      <c r="AZ51" s="487">
        <v>0.4</v>
      </c>
      <c r="BA51" s="486">
        <v>4812550</v>
      </c>
      <c r="BB51" s="487">
        <v>2.4</v>
      </c>
      <c r="BC51" s="486">
        <v>9231400</v>
      </c>
      <c r="BD51" s="1625">
        <v>4.5</v>
      </c>
      <c r="BE51" s="1449">
        <v>205304722</v>
      </c>
      <c r="BF51" s="125">
        <v>100</v>
      </c>
      <c r="BG51" s="609"/>
    </row>
    <row r="52" spans="1:59" s="1210" customFormat="1" ht="15.75" customHeight="1">
      <c r="A52" s="614" t="s">
        <v>181</v>
      </c>
      <c r="B52" s="531">
        <v>52927129</v>
      </c>
      <c r="C52" s="478">
        <v>32.799999999999997</v>
      </c>
      <c r="D52" s="477">
        <v>851564</v>
      </c>
      <c r="E52" s="478">
        <v>0.5</v>
      </c>
      <c r="F52" s="477">
        <v>34592</v>
      </c>
      <c r="G52" s="478">
        <v>0</v>
      </c>
      <c r="H52" s="477">
        <v>1015418</v>
      </c>
      <c r="I52" s="478">
        <v>0.6</v>
      </c>
      <c r="J52" s="477">
        <v>1333277</v>
      </c>
      <c r="K52" s="121">
        <v>0.8</v>
      </c>
      <c r="L52" s="531">
        <v>8214794</v>
      </c>
      <c r="M52" s="478">
        <v>5.0999999999999996</v>
      </c>
      <c r="N52" s="477">
        <v>259726</v>
      </c>
      <c r="O52" s="478">
        <v>0.2</v>
      </c>
      <c r="P52" s="130" t="s">
        <v>734</v>
      </c>
      <c r="Q52" s="478" t="s">
        <v>734</v>
      </c>
      <c r="R52" s="130" t="s">
        <v>734</v>
      </c>
      <c r="S52" s="478" t="s">
        <v>734</v>
      </c>
      <c r="T52" s="474">
        <v>138490</v>
      </c>
      <c r="U52" s="475">
        <v>0.1</v>
      </c>
      <c r="V52" s="474">
        <v>542989</v>
      </c>
      <c r="W52" s="395">
        <v>0.3</v>
      </c>
      <c r="X52" s="530">
        <v>1811199</v>
      </c>
      <c r="Y52" s="475">
        <v>1.1000000000000001</v>
      </c>
      <c r="Z52" s="536">
        <v>23800428</v>
      </c>
      <c r="AA52" s="475">
        <v>14.7</v>
      </c>
      <c r="AB52" s="536">
        <v>22892419</v>
      </c>
      <c r="AC52" s="536">
        <v>908009</v>
      </c>
      <c r="AD52" s="474" t="s">
        <v>199</v>
      </c>
      <c r="AE52" s="474">
        <v>30068</v>
      </c>
      <c r="AF52" s="475">
        <v>0</v>
      </c>
      <c r="AG52" s="474">
        <v>318574</v>
      </c>
      <c r="AH52" s="395">
        <v>0.2</v>
      </c>
      <c r="AI52" s="531">
        <v>1693104</v>
      </c>
      <c r="AJ52" s="478">
        <v>1</v>
      </c>
      <c r="AK52" s="477">
        <v>669928</v>
      </c>
      <c r="AL52" s="478">
        <v>0.4</v>
      </c>
      <c r="AM52" s="477">
        <v>35875667</v>
      </c>
      <c r="AN52" s="329">
        <v>22.2</v>
      </c>
      <c r="AO52" s="909">
        <v>3170</v>
      </c>
      <c r="AP52" s="912">
        <v>0</v>
      </c>
      <c r="AQ52" s="392">
        <v>11244439</v>
      </c>
      <c r="AR52" s="913">
        <v>6.9</v>
      </c>
      <c r="AS52" s="400">
        <v>1185862</v>
      </c>
      <c r="AT52" s="913">
        <v>0.7</v>
      </c>
      <c r="AU52" s="909">
        <v>1097519</v>
      </c>
      <c r="AV52" s="913">
        <v>0.7</v>
      </c>
      <c r="AW52" s="909">
        <v>1796450</v>
      </c>
      <c r="AX52" s="912">
        <v>1.1000000000000001</v>
      </c>
      <c r="AY52" s="531">
        <v>2770207</v>
      </c>
      <c r="AZ52" s="478">
        <v>1.7</v>
      </c>
      <c r="BA52" s="477">
        <v>3890883</v>
      </c>
      <c r="BB52" s="478">
        <v>2.4</v>
      </c>
      <c r="BC52" s="477">
        <v>10564600</v>
      </c>
      <c r="BD52" s="910">
        <v>6.5</v>
      </c>
      <c r="BE52" s="560">
        <v>162079171</v>
      </c>
      <c r="BF52" s="121">
        <v>100</v>
      </c>
      <c r="BG52" s="1209"/>
    </row>
    <row r="53" spans="1:59" s="544" customFormat="1" ht="15.75" customHeight="1">
      <c r="A53" s="324" t="s">
        <v>182</v>
      </c>
      <c r="B53" s="1436">
        <v>58823676</v>
      </c>
      <c r="C53" s="487">
        <v>34.4</v>
      </c>
      <c r="D53" s="486">
        <v>838309</v>
      </c>
      <c r="E53" s="487">
        <v>0.5</v>
      </c>
      <c r="F53" s="486">
        <v>29536</v>
      </c>
      <c r="G53" s="487">
        <v>0</v>
      </c>
      <c r="H53" s="486">
        <v>692834</v>
      </c>
      <c r="I53" s="487">
        <v>0.4</v>
      </c>
      <c r="J53" s="486">
        <v>814583</v>
      </c>
      <c r="K53" s="125">
        <v>0.5</v>
      </c>
      <c r="L53" s="1436">
        <v>9486057</v>
      </c>
      <c r="M53" s="487">
        <v>5.6</v>
      </c>
      <c r="N53" s="486">
        <v>12009</v>
      </c>
      <c r="O53" s="487">
        <v>0</v>
      </c>
      <c r="P53" s="1600">
        <v>0</v>
      </c>
      <c r="Q53" s="487">
        <v>0</v>
      </c>
      <c r="R53" s="1600">
        <v>0</v>
      </c>
      <c r="S53" s="487">
        <v>0</v>
      </c>
      <c r="T53" s="480">
        <v>91785</v>
      </c>
      <c r="U53" s="488">
        <v>0.1</v>
      </c>
      <c r="V53" s="480">
        <v>729500</v>
      </c>
      <c r="W53" s="1559">
        <v>0.4</v>
      </c>
      <c r="X53" s="1424">
        <v>1864288</v>
      </c>
      <c r="Y53" s="488">
        <v>1.1000000000000001</v>
      </c>
      <c r="Z53" s="549">
        <v>19750504</v>
      </c>
      <c r="AA53" s="488">
        <v>11.6</v>
      </c>
      <c r="AB53" s="549">
        <v>18814790</v>
      </c>
      <c r="AC53" s="549">
        <v>935714</v>
      </c>
      <c r="AD53" s="480">
        <v>0</v>
      </c>
      <c r="AE53" s="480">
        <v>34118</v>
      </c>
      <c r="AF53" s="488">
        <v>0</v>
      </c>
      <c r="AG53" s="480">
        <v>378889</v>
      </c>
      <c r="AH53" s="1559">
        <v>0.2</v>
      </c>
      <c r="AI53" s="1436">
        <v>1755031</v>
      </c>
      <c r="AJ53" s="487">
        <v>1</v>
      </c>
      <c r="AK53" s="486">
        <v>677570</v>
      </c>
      <c r="AL53" s="487">
        <v>0.4</v>
      </c>
      <c r="AM53" s="486">
        <v>42869734</v>
      </c>
      <c r="AN53" s="1601">
        <v>25.1</v>
      </c>
      <c r="AO53" s="1624">
        <v>0</v>
      </c>
      <c r="AP53" s="1626">
        <v>0</v>
      </c>
      <c r="AQ53" s="1453">
        <v>11832198</v>
      </c>
      <c r="AR53" s="1627">
        <v>6.9</v>
      </c>
      <c r="AS53" s="1455">
        <v>1357758</v>
      </c>
      <c r="AT53" s="1627">
        <v>0.8</v>
      </c>
      <c r="AU53" s="1624">
        <v>2789770</v>
      </c>
      <c r="AV53" s="1627">
        <v>1.6</v>
      </c>
      <c r="AW53" s="1624">
        <v>787078</v>
      </c>
      <c r="AX53" s="1626">
        <v>0.5</v>
      </c>
      <c r="AY53" s="1436">
        <v>2490035</v>
      </c>
      <c r="AZ53" s="487">
        <v>1.5</v>
      </c>
      <c r="BA53" s="486">
        <v>3410258</v>
      </c>
      <c r="BB53" s="487">
        <v>2</v>
      </c>
      <c r="BC53" s="486">
        <v>9268200</v>
      </c>
      <c r="BD53" s="1625">
        <v>5.4</v>
      </c>
      <c r="BE53" s="1449">
        <v>170783720</v>
      </c>
      <c r="BF53" s="125">
        <v>100</v>
      </c>
      <c r="BG53" s="609"/>
    </row>
    <row r="54" spans="1:59" s="1210" customFormat="1" ht="15.75" customHeight="1">
      <c r="A54" s="614" t="s">
        <v>224</v>
      </c>
      <c r="B54" s="531">
        <v>23816730</v>
      </c>
      <c r="C54" s="478">
        <v>21</v>
      </c>
      <c r="D54" s="477">
        <v>730545</v>
      </c>
      <c r="E54" s="478">
        <v>0.6</v>
      </c>
      <c r="F54" s="477">
        <v>14041</v>
      </c>
      <c r="G54" s="478">
        <v>0</v>
      </c>
      <c r="H54" s="477">
        <v>203462</v>
      </c>
      <c r="I54" s="478">
        <v>0.2</v>
      </c>
      <c r="J54" s="477">
        <v>266363</v>
      </c>
      <c r="K54" s="121">
        <v>0.2</v>
      </c>
      <c r="L54" s="531">
        <v>4988534</v>
      </c>
      <c r="M54" s="478">
        <v>4.3999999999999995</v>
      </c>
      <c r="N54" s="477">
        <v>17134</v>
      </c>
      <c r="O54" s="478">
        <v>0</v>
      </c>
      <c r="P54" s="130">
        <v>0</v>
      </c>
      <c r="Q54" s="478">
        <v>0</v>
      </c>
      <c r="R54" s="130">
        <v>0</v>
      </c>
      <c r="S54" s="478">
        <v>0</v>
      </c>
      <c r="T54" s="474">
        <v>75614</v>
      </c>
      <c r="U54" s="475">
        <v>0.1</v>
      </c>
      <c r="V54" s="474">
        <v>394743</v>
      </c>
      <c r="W54" s="395">
        <v>0.3</v>
      </c>
      <c r="X54" s="530">
        <v>982822</v>
      </c>
      <c r="Y54" s="475">
        <v>0.9</v>
      </c>
      <c r="Z54" s="536">
        <v>26495210</v>
      </c>
      <c r="AA54" s="475">
        <v>23.3</v>
      </c>
      <c r="AB54" s="536">
        <v>23291230</v>
      </c>
      <c r="AC54" s="536">
        <v>3203980</v>
      </c>
      <c r="AD54" s="474">
        <v>0</v>
      </c>
      <c r="AE54" s="474">
        <v>16452</v>
      </c>
      <c r="AF54" s="475">
        <v>0</v>
      </c>
      <c r="AG54" s="474">
        <v>554315</v>
      </c>
      <c r="AH54" s="395">
        <v>0.5</v>
      </c>
      <c r="AI54" s="531">
        <v>704750</v>
      </c>
      <c r="AJ54" s="478">
        <v>0.6</v>
      </c>
      <c r="AK54" s="477">
        <v>460797</v>
      </c>
      <c r="AL54" s="478">
        <v>0.4</v>
      </c>
      <c r="AM54" s="477">
        <v>18454881</v>
      </c>
      <c r="AN54" s="329">
        <v>16.3</v>
      </c>
      <c r="AO54" s="909">
        <v>0</v>
      </c>
      <c r="AP54" s="912">
        <v>0</v>
      </c>
      <c r="AQ54" s="392">
        <v>8436142</v>
      </c>
      <c r="AR54" s="913">
        <v>7.4</v>
      </c>
      <c r="AS54" s="400">
        <v>125173</v>
      </c>
      <c r="AT54" s="913">
        <v>0.1</v>
      </c>
      <c r="AU54" s="909">
        <v>973116</v>
      </c>
      <c r="AV54" s="913">
        <v>0.9</v>
      </c>
      <c r="AW54" s="909">
        <v>2800410</v>
      </c>
      <c r="AX54" s="912">
        <v>2.5</v>
      </c>
      <c r="AY54" s="531">
        <v>2846165</v>
      </c>
      <c r="AZ54" s="478">
        <v>2.5</v>
      </c>
      <c r="BA54" s="477">
        <v>14195203</v>
      </c>
      <c r="BB54" s="478">
        <v>12.5</v>
      </c>
      <c r="BC54" s="477">
        <v>5972703</v>
      </c>
      <c r="BD54" s="910">
        <v>5.3</v>
      </c>
      <c r="BE54" s="560">
        <v>113525305</v>
      </c>
      <c r="BF54" s="121">
        <v>100</v>
      </c>
      <c r="BG54" s="1209"/>
    </row>
    <row r="55" spans="1:59" s="544" customFormat="1" ht="15.75" customHeight="1">
      <c r="A55" s="324" t="s">
        <v>225</v>
      </c>
      <c r="B55" s="1436">
        <v>29149785</v>
      </c>
      <c r="C55" s="487">
        <v>25.2</v>
      </c>
      <c r="D55" s="486">
        <v>754016</v>
      </c>
      <c r="E55" s="487">
        <v>0.7</v>
      </c>
      <c r="F55" s="486">
        <v>24475</v>
      </c>
      <c r="G55" s="487">
        <v>0</v>
      </c>
      <c r="H55" s="486">
        <v>192924</v>
      </c>
      <c r="I55" s="487">
        <v>0.2</v>
      </c>
      <c r="J55" s="486">
        <v>241230</v>
      </c>
      <c r="K55" s="125">
        <v>0.2</v>
      </c>
      <c r="L55" s="1436">
        <v>5179893</v>
      </c>
      <c r="M55" s="487">
        <v>4.5</v>
      </c>
      <c r="N55" s="486">
        <v>8570</v>
      </c>
      <c r="O55" s="487">
        <v>0</v>
      </c>
      <c r="P55" s="1600" t="s">
        <v>304</v>
      </c>
      <c r="Q55" s="487" t="s">
        <v>304</v>
      </c>
      <c r="R55" s="1600" t="s">
        <v>304</v>
      </c>
      <c r="S55" s="487" t="s">
        <v>304</v>
      </c>
      <c r="T55" s="480">
        <v>52120</v>
      </c>
      <c r="U55" s="488">
        <v>0</v>
      </c>
      <c r="V55" s="480">
        <v>545566</v>
      </c>
      <c r="W55" s="1559">
        <v>0.5</v>
      </c>
      <c r="X55" s="1424">
        <v>1080990</v>
      </c>
      <c r="Y55" s="488">
        <v>0.9</v>
      </c>
      <c r="Z55" s="549">
        <v>24173859</v>
      </c>
      <c r="AA55" s="488">
        <v>20.9</v>
      </c>
      <c r="AB55" s="549">
        <v>21589469</v>
      </c>
      <c r="AC55" s="549">
        <v>2584390</v>
      </c>
      <c r="AD55" s="480" t="s">
        <v>304</v>
      </c>
      <c r="AE55" s="480">
        <v>26948</v>
      </c>
      <c r="AF55" s="488">
        <v>0</v>
      </c>
      <c r="AG55" s="480">
        <v>469900</v>
      </c>
      <c r="AH55" s="1559">
        <v>0.4</v>
      </c>
      <c r="AI55" s="1436">
        <v>972700</v>
      </c>
      <c r="AJ55" s="487">
        <v>0.8</v>
      </c>
      <c r="AK55" s="486">
        <v>1069925</v>
      </c>
      <c r="AL55" s="487">
        <v>0.9</v>
      </c>
      <c r="AM55" s="486">
        <v>23367872</v>
      </c>
      <c r="AN55" s="1601">
        <v>20.2</v>
      </c>
      <c r="AO55" s="1624">
        <v>16351</v>
      </c>
      <c r="AP55" s="1626">
        <v>0</v>
      </c>
      <c r="AQ55" s="1453">
        <v>8364071</v>
      </c>
      <c r="AR55" s="1627">
        <v>7.2</v>
      </c>
      <c r="AS55" s="1455">
        <v>429834</v>
      </c>
      <c r="AT55" s="1627">
        <v>0.4</v>
      </c>
      <c r="AU55" s="1624">
        <v>2108671</v>
      </c>
      <c r="AV55" s="1627">
        <v>1.8</v>
      </c>
      <c r="AW55" s="1624">
        <v>3823551</v>
      </c>
      <c r="AX55" s="1626">
        <v>3.3</v>
      </c>
      <c r="AY55" s="1436">
        <v>2882273</v>
      </c>
      <c r="AZ55" s="487">
        <v>2.5</v>
      </c>
      <c r="BA55" s="486">
        <v>2373502</v>
      </c>
      <c r="BB55" s="487">
        <v>2.1</v>
      </c>
      <c r="BC55" s="486">
        <v>8500000</v>
      </c>
      <c r="BD55" s="1625">
        <v>7.3</v>
      </c>
      <c r="BE55" s="1449">
        <v>115809026</v>
      </c>
      <c r="BF55" s="125">
        <v>100</v>
      </c>
      <c r="BG55" s="609"/>
    </row>
    <row r="56" spans="1:59" s="544" customFormat="1" ht="15.75" customHeight="1">
      <c r="A56" s="614" t="s">
        <v>184</v>
      </c>
      <c r="B56" s="538">
        <v>86705704</v>
      </c>
      <c r="C56" s="489">
        <v>37.299999999999997</v>
      </c>
      <c r="D56" s="482">
        <v>1907417</v>
      </c>
      <c r="E56" s="489">
        <v>0.8</v>
      </c>
      <c r="F56" s="482">
        <v>37759</v>
      </c>
      <c r="G56" s="489">
        <v>0</v>
      </c>
      <c r="H56" s="482">
        <v>525847</v>
      </c>
      <c r="I56" s="489">
        <v>0.2</v>
      </c>
      <c r="J56" s="482">
        <v>855992</v>
      </c>
      <c r="K56" s="115">
        <v>0.4</v>
      </c>
      <c r="L56" s="538">
        <v>12553245</v>
      </c>
      <c r="M56" s="489">
        <v>5.4</v>
      </c>
      <c r="N56" s="482">
        <v>46058</v>
      </c>
      <c r="O56" s="489">
        <v>0</v>
      </c>
      <c r="P56" s="128" t="s">
        <v>304</v>
      </c>
      <c r="Q56" s="489" t="s">
        <v>304</v>
      </c>
      <c r="R56" s="128" t="s">
        <v>304</v>
      </c>
      <c r="S56" s="489" t="s">
        <v>304</v>
      </c>
      <c r="T56" s="490">
        <v>169383</v>
      </c>
      <c r="U56" s="491">
        <v>0.1</v>
      </c>
      <c r="V56" s="490">
        <v>1237816</v>
      </c>
      <c r="W56" s="349">
        <v>0.5</v>
      </c>
      <c r="X56" s="542">
        <v>2817099</v>
      </c>
      <c r="Y56" s="491">
        <v>1.2</v>
      </c>
      <c r="Z56" s="556">
        <v>20430746</v>
      </c>
      <c r="AA56" s="491">
        <v>8.8000000000000007</v>
      </c>
      <c r="AB56" s="556">
        <v>18824294</v>
      </c>
      <c r="AC56" s="556">
        <v>1606452</v>
      </c>
      <c r="AD56" s="490">
        <v>0</v>
      </c>
      <c r="AE56" s="490">
        <v>61803</v>
      </c>
      <c r="AF56" s="491">
        <v>0</v>
      </c>
      <c r="AG56" s="490">
        <v>1607055</v>
      </c>
      <c r="AH56" s="349">
        <v>0.7</v>
      </c>
      <c r="AI56" s="538">
        <v>1388577</v>
      </c>
      <c r="AJ56" s="489">
        <v>0.6</v>
      </c>
      <c r="AK56" s="482">
        <v>1172221</v>
      </c>
      <c r="AL56" s="489">
        <v>0.5</v>
      </c>
      <c r="AM56" s="482">
        <v>47870364</v>
      </c>
      <c r="AN56" s="337">
        <v>20.6</v>
      </c>
      <c r="AO56" s="492" t="s">
        <v>304</v>
      </c>
      <c r="AP56" s="914" t="s">
        <v>304</v>
      </c>
      <c r="AQ56" s="557">
        <v>14662116</v>
      </c>
      <c r="AR56" s="493">
        <v>6.3</v>
      </c>
      <c r="AS56" s="558">
        <v>393517</v>
      </c>
      <c r="AT56" s="493">
        <v>0.2</v>
      </c>
      <c r="AU56" s="492">
        <v>1130242</v>
      </c>
      <c r="AV56" s="493">
        <v>0.5</v>
      </c>
      <c r="AW56" s="492">
        <v>5757342</v>
      </c>
      <c r="AX56" s="914">
        <v>2.5</v>
      </c>
      <c r="AY56" s="538">
        <v>7862049</v>
      </c>
      <c r="AZ56" s="489">
        <v>3.4</v>
      </c>
      <c r="BA56" s="482">
        <v>6015217</v>
      </c>
      <c r="BB56" s="489">
        <v>2.6</v>
      </c>
      <c r="BC56" s="482">
        <v>17230500</v>
      </c>
      <c r="BD56" s="408">
        <v>7.4</v>
      </c>
      <c r="BE56" s="672">
        <v>232438069</v>
      </c>
      <c r="BF56" s="115">
        <v>100</v>
      </c>
      <c r="BG56" s="609"/>
    </row>
    <row r="57" spans="1:59" s="544" customFormat="1" ht="15.75" customHeight="1">
      <c r="A57" s="324" t="s">
        <v>226</v>
      </c>
      <c r="B57" s="1436">
        <v>30100661</v>
      </c>
      <c r="C57" s="487">
        <v>26.2</v>
      </c>
      <c r="D57" s="486">
        <v>554936</v>
      </c>
      <c r="E57" s="487">
        <v>0.5</v>
      </c>
      <c r="F57" s="486">
        <v>17600</v>
      </c>
      <c r="G57" s="487">
        <v>0</v>
      </c>
      <c r="H57" s="486">
        <v>257912</v>
      </c>
      <c r="I57" s="487">
        <v>0.2</v>
      </c>
      <c r="J57" s="486">
        <v>332999</v>
      </c>
      <c r="K57" s="125">
        <v>0.3</v>
      </c>
      <c r="L57" s="1436">
        <v>5562911</v>
      </c>
      <c r="M57" s="487">
        <v>4.8</v>
      </c>
      <c r="N57" s="486">
        <v>24118</v>
      </c>
      <c r="O57" s="487">
        <v>0</v>
      </c>
      <c r="P57" s="1600">
        <v>0</v>
      </c>
      <c r="Q57" s="487">
        <v>0</v>
      </c>
      <c r="R57" s="1600">
        <v>0</v>
      </c>
      <c r="S57" s="487">
        <v>0</v>
      </c>
      <c r="T57" s="480">
        <v>92795</v>
      </c>
      <c r="U57" s="488">
        <v>0.1</v>
      </c>
      <c r="V57" s="480">
        <v>604541</v>
      </c>
      <c r="W57" s="1559">
        <v>0.5</v>
      </c>
      <c r="X57" s="1424">
        <v>1068855</v>
      </c>
      <c r="Y57" s="488">
        <v>0.9</v>
      </c>
      <c r="Z57" s="549">
        <v>23832851</v>
      </c>
      <c r="AA57" s="488">
        <v>20.7</v>
      </c>
      <c r="AB57" s="549">
        <v>21319243</v>
      </c>
      <c r="AC57" s="549">
        <v>2513608</v>
      </c>
      <c r="AD57" s="480">
        <v>0</v>
      </c>
      <c r="AE57" s="480">
        <v>15379</v>
      </c>
      <c r="AF57" s="488">
        <v>0</v>
      </c>
      <c r="AG57" s="480">
        <v>516774</v>
      </c>
      <c r="AH57" s="1559">
        <v>0.5</v>
      </c>
      <c r="AI57" s="1436">
        <v>1251063</v>
      </c>
      <c r="AJ57" s="487">
        <v>1.1000000000000001</v>
      </c>
      <c r="AK57" s="486">
        <v>897379</v>
      </c>
      <c r="AL57" s="487">
        <v>0.8</v>
      </c>
      <c r="AM57" s="486">
        <v>19354162</v>
      </c>
      <c r="AN57" s="1601">
        <v>16.8</v>
      </c>
      <c r="AO57" s="1624">
        <v>131772</v>
      </c>
      <c r="AP57" s="1626">
        <v>0.1</v>
      </c>
      <c r="AQ57" s="1453">
        <v>6819899</v>
      </c>
      <c r="AR57" s="1627">
        <v>5.9</v>
      </c>
      <c r="AS57" s="1455">
        <v>341670</v>
      </c>
      <c r="AT57" s="1627">
        <v>0.3</v>
      </c>
      <c r="AU57" s="1624">
        <v>2520134</v>
      </c>
      <c r="AV57" s="1627">
        <v>2.2000000000000002</v>
      </c>
      <c r="AW57" s="1624">
        <v>2344864</v>
      </c>
      <c r="AX57" s="1626">
        <v>2</v>
      </c>
      <c r="AY57" s="1436">
        <v>4226790</v>
      </c>
      <c r="AZ57" s="487">
        <v>3.7</v>
      </c>
      <c r="BA57" s="486">
        <v>5597764</v>
      </c>
      <c r="BB57" s="487">
        <v>4.9000000000000004</v>
      </c>
      <c r="BC57" s="486">
        <v>8603400</v>
      </c>
      <c r="BD57" s="1625">
        <v>7.5</v>
      </c>
      <c r="BE57" s="1449">
        <v>115071229</v>
      </c>
      <c r="BF57" s="125">
        <v>100</v>
      </c>
      <c r="BG57" s="609"/>
    </row>
    <row r="58" spans="1:59" s="544" customFormat="1" ht="15.75" customHeight="1">
      <c r="A58" s="614" t="s">
        <v>186</v>
      </c>
      <c r="B58" s="538">
        <v>76613004</v>
      </c>
      <c r="C58" s="489">
        <v>34.700000000000003</v>
      </c>
      <c r="D58" s="482">
        <v>1591914</v>
      </c>
      <c r="E58" s="489">
        <v>0.7</v>
      </c>
      <c r="F58" s="482">
        <v>38294</v>
      </c>
      <c r="G58" s="489">
        <v>0</v>
      </c>
      <c r="H58" s="482">
        <v>563409</v>
      </c>
      <c r="I58" s="489">
        <v>0.3</v>
      </c>
      <c r="J58" s="482">
        <v>729855</v>
      </c>
      <c r="K58" s="115">
        <v>0.3</v>
      </c>
      <c r="L58" s="538">
        <v>12138814</v>
      </c>
      <c r="M58" s="489">
        <v>5.5</v>
      </c>
      <c r="N58" s="482">
        <v>45029</v>
      </c>
      <c r="O58" s="489">
        <v>0</v>
      </c>
      <c r="P58" s="128" t="s">
        <v>304</v>
      </c>
      <c r="Q58" s="478" t="s">
        <v>304</v>
      </c>
      <c r="R58" s="128" t="s">
        <v>304</v>
      </c>
      <c r="S58" s="489" t="s">
        <v>304</v>
      </c>
      <c r="T58" s="490">
        <v>229706</v>
      </c>
      <c r="U58" s="491">
        <v>0.1</v>
      </c>
      <c r="V58" s="490">
        <v>1396565</v>
      </c>
      <c r="W58" s="349">
        <v>0.7</v>
      </c>
      <c r="X58" s="542">
        <v>2691378</v>
      </c>
      <c r="Y58" s="491">
        <v>1.2</v>
      </c>
      <c r="Z58" s="556">
        <v>25168149</v>
      </c>
      <c r="AA58" s="491">
        <v>11.4</v>
      </c>
      <c r="AB58" s="556">
        <v>24069591</v>
      </c>
      <c r="AC58" s="556">
        <v>1098558</v>
      </c>
      <c r="AD58" s="490" t="s">
        <v>304</v>
      </c>
      <c r="AE58" s="490">
        <v>45903</v>
      </c>
      <c r="AF58" s="491">
        <v>0</v>
      </c>
      <c r="AG58" s="490">
        <v>475604</v>
      </c>
      <c r="AH58" s="349">
        <v>0.2</v>
      </c>
      <c r="AI58" s="538">
        <v>2032083</v>
      </c>
      <c r="AJ58" s="489">
        <v>0.9</v>
      </c>
      <c r="AK58" s="482">
        <v>1168520</v>
      </c>
      <c r="AL58" s="489">
        <v>0.5</v>
      </c>
      <c r="AM58" s="482">
        <v>48268392</v>
      </c>
      <c r="AN58" s="337">
        <v>21.8</v>
      </c>
      <c r="AO58" s="492" t="s">
        <v>304</v>
      </c>
      <c r="AP58" s="912" t="s">
        <v>304</v>
      </c>
      <c r="AQ58" s="557">
        <v>15994741</v>
      </c>
      <c r="AR58" s="493">
        <v>7.2</v>
      </c>
      <c r="AS58" s="558">
        <v>642248</v>
      </c>
      <c r="AT58" s="493">
        <v>0.3</v>
      </c>
      <c r="AU58" s="492">
        <v>336570</v>
      </c>
      <c r="AV58" s="493">
        <v>0.2</v>
      </c>
      <c r="AW58" s="492">
        <v>6430452</v>
      </c>
      <c r="AX58" s="914">
        <v>2.9</v>
      </c>
      <c r="AY58" s="538">
        <v>7795834</v>
      </c>
      <c r="AZ58" s="489">
        <v>3.5</v>
      </c>
      <c r="BA58" s="482">
        <v>3366972</v>
      </c>
      <c r="BB58" s="489">
        <v>1.5</v>
      </c>
      <c r="BC58" s="482">
        <v>13425900</v>
      </c>
      <c r="BD58" s="408">
        <v>6.1</v>
      </c>
      <c r="BE58" s="672">
        <v>221189336</v>
      </c>
      <c r="BF58" s="115">
        <v>100</v>
      </c>
      <c r="BG58" s="609"/>
    </row>
    <row r="59" spans="1:59" s="544" customFormat="1" ht="15.75" customHeight="1">
      <c r="A59" s="324" t="s">
        <v>187</v>
      </c>
      <c r="B59" s="1406">
        <v>33020835</v>
      </c>
      <c r="C59" s="1602">
        <v>20.7</v>
      </c>
      <c r="D59" s="1603">
        <v>888497</v>
      </c>
      <c r="E59" s="1602">
        <v>0.6</v>
      </c>
      <c r="F59" s="1603">
        <v>24141</v>
      </c>
      <c r="G59" s="1602">
        <v>0</v>
      </c>
      <c r="H59" s="1603">
        <v>263822</v>
      </c>
      <c r="I59" s="1602">
        <v>0.2</v>
      </c>
      <c r="J59" s="1603">
        <v>362738</v>
      </c>
      <c r="K59" s="1604">
        <v>0.2</v>
      </c>
      <c r="L59" s="1406">
        <v>6663483</v>
      </c>
      <c r="M59" s="1602">
        <v>4.2</v>
      </c>
      <c r="N59" s="1603">
        <v>44438</v>
      </c>
      <c r="O59" s="1602">
        <v>0</v>
      </c>
      <c r="P59" s="1628">
        <v>0</v>
      </c>
      <c r="Q59" s="1629">
        <v>0</v>
      </c>
      <c r="R59" s="1628">
        <v>0</v>
      </c>
      <c r="S59" s="1629">
        <v>0</v>
      </c>
      <c r="T59" s="1581">
        <v>110677</v>
      </c>
      <c r="U59" s="1560">
        <v>0.1</v>
      </c>
      <c r="V59" s="1581">
        <v>666327</v>
      </c>
      <c r="W59" s="1562">
        <v>0.4</v>
      </c>
      <c r="X59" s="1402">
        <v>1270276</v>
      </c>
      <c r="Y59" s="1560">
        <v>0.8</v>
      </c>
      <c r="Z59" s="1417">
        <v>26030242</v>
      </c>
      <c r="AA59" s="1560">
        <v>16.399999999999999</v>
      </c>
      <c r="AB59" s="1417">
        <v>25481853</v>
      </c>
      <c r="AC59" s="1417">
        <v>548389</v>
      </c>
      <c r="AD59" s="1581">
        <v>0</v>
      </c>
      <c r="AE59" s="1581">
        <v>24368</v>
      </c>
      <c r="AF59" s="1560">
        <v>0</v>
      </c>
      <c r="AG59" s="1581">
        <v>775718</v>
      </c>
      <c r="AH59" s="1562">
        <v>0.5</v>
      </c>
      <c r="AI59" s="1406">
        <v>2593277</v>
      </c>
      <c r="AJ59" s="1602">
        <v>1.6</v>
      </c>
      <c r="AK59" s="1603">
        <v>851950</v>
      </c>
      <c r="AL59" s="1602">
        <v>0.5</v>
      </c>
      <c r="AM59" s="1603">
        <v>26140284</v>
      </c>
      <c r="AN59" s="1630">
        <v>16.399999999999999</v>
      </c>
      <c r="AO59" s="1631">
        <v>67952</v>
      </c>
      <c r="AP59" s="1632">
        <v>0</v>
      </c>
      <c r="AQ59" s="1633">
        <v>9069229</v>
      </c>
      <c r="AR59" s="1634">
        <v>5.7</v>
      </c>
      <c r="AS59" s="1623">
        <v>346037</v>
      </c>
      <c r="AT59" s="1634">
        <v>0.2</v>
      </c>
      <c r="AU59" s="1631">
        <v>2657112</v>
      </c>
      <c r="AV59" s="1634">
        <v>1.7</v>
      </c>
      <c r="AW59" s="1631">
        <v>9855530</v>
      </c>
      <c r="AX59" s="1632">
        <v>6.2</v>
      </c>
      <c r="AY59" s="1406">
        <v>6341203</v>
      </c>
      <c r="AZ59" s="1602">
        <v>4</v>
      </c>
      <c r="BA59" s="1603">
        <v>17818557</v>
      </c>
      <c r="BB59" s="1602">
        <v>11.2</v>
      </c>
      <c r="BC59" s="1603">
        <v>13382929</v>
      </c>
      <c r="BD59" s="1635">
        <v>8.4</v>
      </c>
      <c r="BE59" s="1497">
        <v>159269622</v>
      </c>
      <c r="BF59" s="1636">
        <v>100</v>
      </c>
      <c r="BG59" s="609"/>
    </row>
    <row r="60" spans="1:59" s="1210" customFormat="1" ht="15.75" customHeight="1">
      <c r="A60" s="614" t="s">
        <v>188</v>
      </c>
      <c r="B60" s="531">
        <v>65142134</v>
      </c>
      <c r="C60" s="478">
        <v>35.6</v>
      </c>
      <c r="D60" s="477">
        <v>1068113</v>
      </c>
      <c r="E60" s="478">
        <v>0.6</v>
      </c>
      <c r="F60" s="477">
        <v>56642</v>
      </c>
      <c r="G60" s="478">
        <v>0</v>
      </c>
      <c r="H60" s="477">
        <v>750592</v>
      </c>
      <c r="I60" s="478">
        <v>0.4</v>
      </c>
      <c r="J60" s="477">
        <v>978067</v>
      </c>
      <c r="K60" s="121">
        <v>0.5</v>
      </c>
      <c r="L60" s="531">
        <v>11383859</v>
      </c>
      <c r="M60" s="478">
        <v>6.2</v>
      </c>
      <c r="N60" s="477">
        <v>25088</v>
      </c>
      <c r="O60" s="478">
        <v>0</v>
      </c>
      <c r="P60" s="130">
        <v>0</v>
      </c>
      <c r="Q60" s="478">
        <v>0</v>
      </c>
      <c r="R60" s="130">
        <v>0</v>
      </c>
      <c r="S60" s="478">
        <v>0</v>
      </c>
      <c r="T60" s="474">
        <v>143535</v>
      </c>
      <c r="U60" s="475">
        <v>0.1</v>
      </c>
      <c r="V60" s="474">
        <v>1235982</v>
      </c>
      <c r="W60" s="395">
        <v>0.7</v>
      </c>
      <c r="X60" s="530">
        <v>2333633</v>
      </c>
      <c r="Y60" s="475">
        <v>1.3</v>
      </c>
      <c r="Z60" s="536">
        <v>23763368</v>
      </c>
      <c r="AA60" s="475">
        <v>13</v>
      </c>
      <c r="AB60" s="536">
        <v>22127187</v>
      </c>
      <c r="AC60" s="536">
        <v>1636181</v>
      </c>
      <c r="AD60" s="474" t="s">
        <v>199</v>
      </c>
      <c r="AE60" s="474">
        <v>52242</v>
      </c>
      <c r="AF60" s="475">
        <v>0</v>
      </c>
      <c r="AG60" s="474">
        <v>1341153</v>
      </c>
      <c r="AH60" s="395">
        <v>0.7</v>
      </c>
      <c r="AI60" s="531">
        <v>1532445</v>
      </c>
      <c r="AJ60" s="478">
        <v>0.8</v>
      </c>
      <c r="AK60" s="477">
        <v>1786652</v>
      </c>
      <c r="AL60" s="478">
        <v>1</v>
      </c>
      <c r="AM60" s="477">
        <v>35963773</v>
      </c>
      <c r="AN60" s="329">
        <v>19.600000000000001</v>
      </c>
      <c r="AO60" s="909">
        <v>838</v>
      </c>
      <c r="AP60" s="912">
        <v>0</v>
      </c>
      <c r="AQ60" s="392">
        <v>13168379</v>
      </c>
      <c r="AR60" s="913">
        <v>7.2</v>
      </c>
      <c r="AS60" s="400">
        <v>1981959</v>
      </c>
      <c r="AT60" s="913">
        <v>1.1000000000000001</v>
      </c>
      <c r="AU60" s="909">
        <v>1053220</v>
      </c>
      <c r="AV60" s="913">
        <v>0.6</v>
      </c>
      <c r="AW60" s="909">
        <v>4569157</v>
      </c>
      <c r="AX60" s="912">
        <v>2.5</v>
      </c>
      <c r="AY60" s="531">
        <v>2880117</v>
      </c>
      <c r="AZ60" s="478">
        <v>1.6</v>
      </c>
      <c r="BA60" s="477">
        <v>3130395</v>
      </c>
      <c r="BB60" s="478">
        <v>1.7</v>
      </c>
      <c r="BC60" s="477">
        <v>8703496</v>
      </c>
      <c r="BD60" s="910">
        <v>4.8</v>
      </c>
      <c r="BE60" s="560">
        <v>183044839</v>
      </c>
      <c r="BF60" s="121">
        <v>99.999999999999986</v>
      </c>
      <c r="BG60" s="1209"/>
    </row>
    <row r="61" spans="1:59" s="544" customFormat="1" ht="15.75" customHeight="1">
      <c r="A61" s="324" t="s">
        <v>189</v>
      </c>
      <c r="B61" s="1436">
        <v>70709498</v>
      </c>
      <c r="C61" s="487">
        <v>30.3</v>
      </c>
      <c r="D61" s="486">
        <v>1489581</v>
      </c>
      <c r="E61" s="487">
        <v>0.6</v>
      </c>
      <c r="F61" s="486">
        <v>59266</v>
      </c>
      <c r="G61" s="487">
        <v>0</v>
      </c>
      <c r="H61" s="486">
        <v>565386</v>
      </c>
      <c r="I61" s="487">
        <v>0.2</v>
      </c>
      <c r="J61" s="486">
        <v>840328</v>
      </c>
      <c r="K61" s="125">
        <v>0.4</v>
      </c>
      <c r="L61" s="1436">
        <v>13859176</v>
      </c>
      <c r="M61" s="487">
        <v>5.9</v>
      </c>
      <c r="N61" s="486">
        <v>83306</v>
      </c>
      <c r="O61" s="487">
        <v>0</v>
      </c>
      <c r="P61" s="1600">
        <v>0</v>
      </c>
      <c r="Q61" s="487">
        <v>0</v>
      </c>
      <c r="R61" s="1600">
        <v>0</v>
      </c>
      <c r="S61" s="487">
        <v>0</v>
      </c>
      <c r="T61" s="480">
        <v>125322</v>
      </c>
      <c r="U61" s="488">
        <v>0.1</v>
      </c>
      <c r="V61" s="480">
        <v>1437143</v>
      </c>
      <c r="W61" s="1559">
        <v>0.6</v>
      </c>
      <c r="X61" s="1424">
        <v>2689249</v>
      </c>
      <c r="Y61" s="488">
        <v>1.2</v>
      </c>
      <c r="Z61" s="549">
        <v>28720233</v>
      </c>
      <c r="AA61" s="488">
        <v>12.3</v>
      </c>
      <c r="AB61" s="549">
        <v>26664377</v>
      </c>
      <c r="AC61" s="549">
        <v>2055856</v>
      </c>
      <c r="AD61" s="480">
        <v>0</v>
      </c>
      <c r="AE61" s="480">
        <v>49137</v>
      </c>
      <c r="AF61" s="488">
        <v>0</v>
      </c>
      <c r="AG61" s="480">
        <v>1149477</v>
      </c>
      <c r="AH61" s="1559">
        <v>0.5</v>
      </c>
      <c r="AI61" s="1436">
        <v>2104836</v>
      </c>
      <c r="AJ61" s="487">
        <v>0.9</v>
      </c>
      <c r="AK61" s="486">
        <v>1012303</v>
      </c>
      <c r="AL61" s="487">
        <v>0.4</v>
      </c>
      <c r="AM61" s="486">
        <v>54955843</v>
      </c>
      <c r="AN61" s="1601">
        <v>23.6</v>
      </c>
      <c r="AO61" s="1624">
        <v>2555</v>
      </c>
      <c r="AP61" s="1626">
        <v>0</v>
      </c>
      <c r="AQ61" s="1453">
        <v>17026646</v>
      </c>
      <c r="AR61" s="1627">
        <v>7.3</v>
      </c>
      <c r="AS61" s="1455">
        <v>193908</v>
      </c>
      <c r="AT61" s="1627">
        <v>0.1</v>
      </c>
      <c r="AU61" s="1624">
        <v>2538736</v>
      </c>
      <c r="AV61" s="1627">
        <v>1.1000000000000001</v>
      </c>
      <c r="AW61" s="1624">
        <v>6902056</v>
      </c>
      <c r="AX61" s="1626">
        <v>3</v>
      </c>
      <c r="AY61" s="1436">
        <v>3834944</v>
      </c>
      <c r="AZ61" s="487">
        <v>1.7</v>
      </c>
      <c r="BA61" s="486">
        <v>9571758</v>
      </c>
      <c r="BB61" s="487">
        <v>4.0999999999999996</v>
      </c>
      <c r="BC61" s="486">
        <v>13258500</v>
      </c>
      <c r="BD61" s="1625">
        <v>5.7</v>
      </c>
      <c r="BE61" s="1449">
        <v>233179187</v>
      </c>
      <c r="BF61" s="125">
        <v>100</v>
      </c>
      <c r="BG61" s="609"/>
    </row>
    <row r="62" spans="1:59" s="544" customFormat="1" ht="15.75" customHeight="1">
      <c r="A62" s="614" t="s">
        <v>190</v>
      </c>
      <c r="B62" s="531">
        <v>44659674</v>
      </c>
      <c r="C62" s="478">
        <v>27.4</v>
      </c>
      <c r="D62" s="477">
        <v>898527</v>
      </c>
      <c r="E62" s="478">
        <v>0.6</v>
      </c>
      <c r="F62" s="477">
        <v>45990</v>
      </c>
      <c r="G62" s="478">
        <v>0</v>
      </c>
      <c r="H62" s="477">
        <v>361227</v>
      </c>
      <c r="I62" s="478">
        <v>0.2</v>
      </c>
      <c r="J62" s="477">
        <v>437951</v>
      </c>
      <c r="K62" s="121">
        <v>0.3</v>
      </c>
      <c r="L62" s="531">
        <v>8940052</v>
      </c>
      <c r="M62" s="478">
        <v>5.5</v>
      </c>
      <c r="N62" s="477">
        <v>12188</v>
      </c>
      <c r="O62" s="478">
        <v>0</v>
      </c>
      <c r="P62" s="130" t="s">
        <v>304</v>
      </c>
      <c r="Q62" s="478" t="s">
        <v>304</v>
      </c>
      <c r="R62" s="130" t="s">
        <v>304</v>
      </c>
      <c r="S62" s="478" t="s">
        <v>304</v>
      </c>
      <c r="T62" s="474">
        <v>63606</v>
      </c>
      <c r="U62" s="475">
        <v>0</v>
      </c>
      <c r="V62" s="474">
        <v>580709</v>
      </c>
      <c r="W62" s="395">
        <v>0.4</v>
      </c>
      <c r="X62" s="530">
        <v>1604719</v>
      </c>
      <c r="Y62" s="475">
        <v>1</v>
      </c>
      <c r="Z62" s="536">
        <v>28620310</v>
      </c>
      <c r="AA62" s="475">
        <v>17.600000000000001</v>
      </c>
      <c r="AB62" s="536">
        <v>26492874</v>
      </c>
      <c r="AC62" s="536">
        <v>2127436</v>
      </c>
      <c r="AD62" s="474" t="s">
        <v>304</v>
      </c>
      <c r="AE62" s="474">
        <v>35966</v>
      </c>
      <c r="AF62" s="475">
        <v>0</v>
      </c>
      <c r="AG62" s="474">
        <v>763056</v>
      </c>
      <c r="AH62" s="395">
        <v>0.5</v>
      </c>
      <c r="AI62" s="531">
        <v>1817625</v>
      </c>
      <c r="AJ62" s="478">
        <v>1.1000000000000001</v>
      </c>
      <c r="AK62" s="477">
        <v>713379</v>
      </c>
      <c r="AL62" s="478">
        <v>0.4</v>
      </c>
      <c r="AM62" s="477">
        <v>40315873</v>
      </c>
      <c r="AN62" s="329">
        <v>24.7</v>
      </c>
      <c r="AO62" s="909" t="s">
        <v>304</v>
      </c>
      <c r="AP62" s="912" t="s">
        <v>304</v>
      </c>
      <c r="AQ62" s="392">
        <v>12093450</v>
      </c>
      <c r="AR62" s="913">
        <v>7.4</v>
      </c>
      <c r="AS62" s="400">
        <v>520814</v>
      </c>
      <c r="AT62" s="913">
        <v>0.3</v>
      </c>
      <c r="AU62" s="909">
        <v>1056800</v>
      </c>
      <c r="AV62" s="913">
        <v>0.6</v>
      </c>
      <c r="AW62" s="909">
        <v>5708898</v>
      </c>
      <c r="AX62" s="912">
        <v>3.5</v>
      </c>
      <c r="AY62" s="531">
        <v>807480</v>
      </c>
      <c r="AZ62" s="478">
        <v>0.5</v>
      </c>
      <c r="BA62" s="477">
        <v>3052918</v>
      </c>
      <c r="BB62" s="478">
        <v>1.9</v>
      </c>
      <c r="BC62" s="477">
        <v>9876068</v>
      </c>
      <c r="BD62" s="910">
        <v>6.1</v>
      </c>
      <c r="BE62" s="560">
        <v>162987280</v>
      </c>
      <c r="BF62" s="121">
        <v>100</v>
      </c>
      <c r="BG62" s="609"/>
    </row>
    <row r="63" spans="1:59" s="1065" customFormat="1" ht="15.75" customHeight="1">
      <c r="A63" s="1611" t="s">
        <v>191</v>
      </c>
      <c r="B63" s="1586">
        <v>42500257</v>
      </c>
      <c r="C63" s="1587">
        <v>28</v>
      </c>
      <c r="D63" s="1588">
        <v>882372</v>
      </c>
      <c r="E63" s="1587">
        <v>0.6</v>
      </c>
      <c r="F63" s="1588">
        <v>15097</v>
      </c>
      <c r="G63" s="1587">
        <v>0</v>
      </c>
      <c r="H63" s="1588">
        <v>310915</v>
      </c>
      <c r="I63" s="1587">
        <v>0.2</v>
      </c>
      <c r="J63" s="1588">
        <v>436376</v>
      </c>
      <c r="K63" s="1589">
        <v>0.3</v>
      </c>
      <c r="L63" s="1586">
        <v>7780198</v>
      </c>
      <c r="M63" s="1587">
        <v>5.0999999999999996</v>
      </c>
      <c r="N63" s="1588">
        <v>6340</v>
      </c>
      <c r="O63" s="1587">
        <v>0</v>
      </c>
      <c r="P63" s="1590">
        <v>0</v>
      </c>
      <c r="Q63" s="1587">
        <v>0</v>
      </c>
      <c r="R63" s="1590">
        <v>0</v>
      </c>
      <c r="S63" s="1587">
        <v>0</v>
      </c>
      <c r="T63" s="1571">
        <v>166017</v>
      </c>
      <c r="U63" s="1551">
        <v>0.1</v>
      </c>
      <c r="V63" s="1571">
        <v>859459</v>
      </c>
      <c r="W63" s="1554">
        <v>0.6</v>
      </c>
      <c r="X63" s="1572">
        <v>1592636</v>
      </c>
      <c r="Y63" s="1551">
        <v>1</v>
      </c>
      <c r="Z63" s="1570">
        <v>24935188</v>
      </c>
      <c r="AA63" s="1551">
        <v>16.399999999999999</v>
      </c>
      <c r="AB63" s="1570">
        <v>23623314</v>
      </c>
      <c r="AC63" s="1570">
        <v>1311874</v>
      </c>
      <c r="AD63" s="1571">
        <v>0</v>
      </c>
      <c r="AE63" s="1571">
        <v>43801</v>
      </c>
      <c r="AF63" s="1551">
        <v>0</v>
      </c>
      <c r="AG63" s="1571">
        <v>658917</v>
      </c>
      <c r="AH63" s="1554">
        <v>0.4</v>
      </c>
      <c r="AI63" s="1586">
        <v>1303663</v>
      </c>
      <c r="AJ63" s="1587">
        <v>0.9</v>
      </c>
      <c r="AK63" s="1588">
        <v>1133692</v>
      </c>
      <c r="AL63" s="1587">
        <v>0.8</v>
      </c>
      <c r="AM63" s="1588">
        <v>37702389</v>
      </c>
      <c r="AN63" s="1609">
        <v>24.8</v>
      </c>
      <c r="AO63" s="1612">
        <v>115755</v>
      </c>
      <c r="AP63" s="1613">
        <v>0.1</v>
      </c>
      <c r="AQ63" s="1614">
        <v>12784058</v>
      </c>
      <c r="AR63" s="1615">
        <v>8.4</v>
      </c>
      <c r="AS63" s="1616">
        <v>331062</v>
      </c>
      <c r="AT63" s="1615">
        <v>0.2</v>
      </c>
      <c r="AU63" s="1612">
        <v>2146223</v>
      </c>
      <c r="AV63" s="1615">
        <v>1.4</v>
      </c>
      <c r="AW63" s="1612">
        <v>2752153</v>
      </c>
      <c r="AX63" s="1613">
        <v>1.8</v>
      </c>
      <c r="AY63" s="1586">
        <v>1269806</v>
      </c>
      <c r="AZ63" s="1587">
        <v>0.8</v>
      </c>
      <c r="BA63" s="1588">
        <v>5691377</v>
      </c>
      <c r="BB63" s="1587">
        <v>3.8</v>
      </c>
      <c r="BC63" s="1588">
        <v>6463181</v>
      </c>
      <c r="BD63" s="1617">
        <v>4.3</v>
      </c>
      <c r="BE63" s="1592">
        <f>B63+D63+F63+H63+J63+L63+N63+R63+T63+V63+X63+Z63+AE63+AG63+AI63+AK63+AM63+AO63+AQ63+AS63+AU63+AW63+AY63+BA63+BC63</f>
        <v>151880932</v>
      </c>
      <c r="BF63" s="1589">
        <f>C63+E63+G63+I63+K63+M63+O63+S63+U63+W63+Y63+AA63+AF63+AH63+AJ63+AL63+AN63+AP63+AR63+AT63+AV63+AX63+AZ63+BB63+BD63</f>
        <v>100</v>
      </c>
      <c r="BG63" s="1064"/>
    </row>
    <row r="64" spans="1:59" s="544" customFormat="1" ht="15.75" customHeight="1">
      <c r="A64" s="614" t="s">
        <v>192</v>
      </c>
      <c r="B64" s="532">
        <v>55893276</v>
      </c>
      <c r="C64" s="478">
        <v>23.2</v>
      </c>
      <c r="D64" s="477">
        <v>995535</v>
      </c>
      <c r="E64" s="478">
        <v>0.4</v>
      </c>
      <c r="F64" s="477">
        <v>25477</v>
      </c>
      <c r="G64" s="478">
        <v>0</v>
      </c>
      <c r="H64" s="477">
        <v>287578</v>
      </c>
      <c r="I64" s="478">
        <v>0.1</v>
      </c>
      <c r="J64" s="477">
        <v>432027</v>
      </c>
      <c r="K64" s="121">
        <v>0.2</v>
      </c>
      <c r="L64" s="531">
        <v>10450827</v>
      </c>
      <c r="M64" s="478">
        <v>4.3</v>
      </c>
      <c r="N64" s="477">
        <v>51041</v>
      </c>
      <c r="O64" s="478">
        <v>0</v>
      </c>
      <c r="P64" s="130" t="s">
        <v>304</v>
      </c>
      <c r="Q64" s="478" t="s">
        <v>304</v>
      </c>
      <c r="R64" s="130">
        <v>0</v>
      </c>
      <c r="S64" s="478">
        <v>0</v>
      </c>
      <c r="T64" s="474">
        <v>83095</v>
      </c>
      <c r="U64" s="475">
        <v>0</v>
      </c>
      <c r="V64" s="474">
        <v>728845</v>
      </c>
      <c r="W64" s="395">
        <v>0.3</v>
      </c>
      <c r="X64" s="530">
        <v>1890291</v>
      </c>
      <c r="Y64" s="475">
        <v>0.8</v>
      </c>
      <c r="Z64" s="796">
        <v>40352902</v>
      </c>
      <c r="AA64" s="475">
        <v>16.7</v>
      </c>
      <c r="AB64" s="474">
        <v>38086113</v>
      </c>
      <c r="AC64" s="474">
        <v>2266789</v>
      </c>
      <c r="AD64" s="474" t="s">
        <v>304</v>
      </c>
      <c r="AE64" s="474">
        <v>38716</v>
      </c>
      <c r="AF64" s="475">
        <v>0</v>
      </c>
      <c r="AG64" s="474">
        <v>1230704</v>
      </c>
      <c r="AH64" s="395">
        <v>0.5</v>
      </c>
      <c r="AI64" s="531">
        <v>3049227</v>
      </c>
      <c r="AJ64" s="478">
        <v>1.3</v>
      </c>
      <c r="AK64" s="477">
        <v>677528</v>
      </c>
      <c r="AL64" s="478">
        <v>0.3</v>
      </c>
      <c r="AM64" s="477">
        <v>67719083</v>
      </c>
      <c r="AN64" s="478">
        <v>28.1</v>
      </c>
      <c r="AO64" s="909">
        <v>300</v>
      </c>
      <c r="AP64" s="912">
        <v>0</v>
      </c>
      <c r="AQ64" s="915">
        <v>15231776</v>
      </c>
      <c r="AR64" s="913">
        <v>6.3</v>
      </c>
      <c r="AS64" s="909">
        <v>3518194</v>
      </c>
      <c r="AT64" s="913">
        <v>1.5</v>
      </c>
      <c r="AU64" s="909">
        <v>1235685</v>
      </c>
      <c r="AV64" s="913">
        <v>0.5</v>
      </c>
      <c r="AW64" s="909">
        <v>4720953</v>
      </c>
      <c r="AX64" s="912">
        <v>2</v>
      </c>
      <c r="AY64" s="531">
        <v>8223700</v>
      </c>
      <c r="AZ64" s="478">
        <v>3.4</v>
      </c>
      <c r="BA64" s="477">
        <v>6281695</v>
      </c>
      <c r="BB64" s="478">
        <v>2.6</v>
      </c>
      <c r="BC64" s="477">
        <v>18143827</v>
      </c>
      <c r="BD64" s="329">
        <v>7.5</v>
      </c>
      <c r="BE64" s="560">
        <v>241262282</v>
      </c>
      <c r="BF64" s="121">
        <v>100</v>
      </c>
      <c r="BG64" s="609"/>
    </row>
    <row r="65" spans="1:59" s="544" customFormat="1" ht="15.75" customHeight="1">
      <c r="A65" s="324" t="s">
        <v>227</v>
      </c>
      <c r="B65" s="527">
        <v>29194510</v>
      </c>
      <c r="C65" s="487">
        <v>21.9</v>
      </c>
      <c r="D65" s="486">
        <v>774924</v>
      </c>
      <c r="E65" s="487">
        <v>0.6</v>
      </c>
      <c r="F65" s="486">
        <v>14278</v>
      </c>
      <c r="G65" s="487">
        <v>0</v>
      </c>
      <c r="H65" s="486">
        <v>161345</v>
      </c>
      <c r="I65" s="487">
        <v>0.1</v>
      </c>
      <c r="J65" s="486">
        <v>242525</v>
      </c>
      <c r="K65" s="125">
        <v>0.2</v>
      </c>
      <c r="L65" s="527">
        <v>6106095</v>
      </c>
      <c r="M65" s="487">
        <v>4.5999999999999996</v>
      </c>
      <c r="N65" s="486">
        <v>38321</v>
      </c>
      <c r="O65" s="487">
        <v>0</v>
      </c>
      <c r="P65" s="1600">
        <v>0</v>
      </c>
      <c r="Q65" s="1601">
        <v>0</v>
      </c>
      <c r="R65" s="1600">
        <v>0</v>
      </c>
      <c r="S65" s="1601">
        <v>0</v>
      </c>
      <c r="T65" s="486">
        <v>64862</v>
      </c>
      <c r="U65" s="487">
        <v>0.1</v>
      </c>
      <c r="V65" s="486">
        <v>401968</v>
      </c>
      <c r="W65" s="125">
        <v>0.3</v>
      </c>
      <c r="X65" s="1436">
        <v>1177631</v>
      </c>
      <c r="Y65" s="487">
        <v>0.9</v>
      </c>
      <c r="Z65" s="529">
        <v>27628740</v>
      </c>
      <c r="AA65" s="488">
        <v>20.7</v>
      </c>
      <c r="AB65" s="480">
        <v>25646319</v>
      </c>
      <c r="AC65" s="480">
        <v>1982421</v>
      </c>
      <c r="AD65" s="480">
        <v>0</v>
      </c>
      <c r="AE65" s="480">
        <v>23201</v>
      </c>
      <c r="AF65" s="488">
        <v>0</v>
      </c>
      <c r="AG65" s="480">
        <v>1572837</v>
      </c>
      <c r="AH65" s="1559">
        <v>1.2</v>
      </c>
      <c r="AI65" s="1424">
        <v>2051809</v>
      </c>
      <c r="AJ65" s="488">
        <v>1.5</v>
      </c>
      <c r="AK65" s="480">
        <v>698109</v>
      </c>
      <c r="AL65" s="488">
        <v>0.5</v>
      </c>
      <c r="AM65" s="480">
        <v>29036516</v>
      </c>
      <c r="AN65" s="488">
        <v>21.8</v>
      </c>
      <c r="AO65" s="480">
        <v>797236</v>
      </c>
      <c r="AP65" s="1559">
        <v>0.6</v>
      </c>
      <c r="AQ65" s="1313">
        <v>10333374</v>
      </c>
      <c r="AR65" s="1627">
        <v>7.8</v>
      </c>
      <c r="AS65" s="1624">
        <v>527804</v>
      </c>
      <c r="AT65" s="1627">
        <v>0.4</v>
      </c>
      <c r="AU65" s="1624">
        <v>2102166</v>
      </c>
      <c r="AV65" s="1627">
        <v>1.6</v>
      </c>
      <c r="AW65" s="1624">
        <v>5505137</v>
      </c>
      <c r="AX65" s="1626">
        <v>4.0999999999999996</v>
      </c>
      <c r="AY65" s="1453">
        <v>4853194</v>
      </c>
      <c r="AZ65" s="1627">
        <v>3.6</v>
      </c>
      <c r="BA65" s="1624">
        <v>5139207</v>
      </c>
      <c r="BB65" s="1627">
        <v>3.9</v>
      </c>
      <c r="BC65" s="1624">
        <v>4803304</v>
      </c>
      <c r="BD65" s="1637">
        <v>3.6</v>
      </c>
      <c r="BE65" s="1638">
        <v>133249093</v>
      </c>
      <c r="BF65" s="125">
        <v>100</v>
      </c>
      <c r="BG65" s="609"/>
    </row>
    <row r="66" spans="1:59" s="544" customFormat="1" ht="15.75" customHeight="1">
      <c r="A66" s="614" t="s">
        <v>194</v>
      </c>
      <c r="B66" s="620">
        <v>81536461</v>
      </c>
      <c r="C66" s="489">
        <v>35.9</v>
      </c>
      <c r="D66" s="482">
        <v>1797862</v>
      </c>
      <c r="E66" s="489">
        <v>0.8</v>
      </c>
      <c r="F66" s="482">
        <v>28810</v>
      </c>
      <c r="G66" s="489">
        <v>0</v>
      </c>
      <c r="H66" s="482">
        <v>435664</v>
      </c>
      <c r="I66" s="489">
        <v>0.2</v>
      </c>
      <c r="J66" s="482">
        <v>513226</v>
      </c>
      <c r="K66" s="115">
        <v>0.2</v>
      </c>
      <c r="L66" s="538">
        <v>12950221</v>
      </c>
      <c r="M66" s="489">
        <v>5.7</v>
      </c>
      <c r="N66" s="482">
        <v>76472</v>
      </c>
      <c r="O66" s="489">
        <v>0</v>
      </c>
      <c r="P66" s="128" t="s">
        <v>304</v>
      </c>
      <c r="Q66" s="489" t="s">
        <v>304</v>
      </c>
      <c r="R66" s="128" t="s">
        <v>304</v>
      </c>
      <c r="S66" s="489" t="s">
        <v>304</v>
      </c>
      <c r="T66" s="490">
        <v>127412</v>
      </c>
      <c r="U66" s="491">
        <v>0.1</v>
      </c>
      <c r="V66" s="490">
        <v>1039528</v>
      </c>
      <c r="W66" s="349">
        <v>0.5</v>
      </c>
      <c r="X66" s="542">
        <v>2722579</v>
      </c>
      <c r="Y66" s="491">
        <v>1.2</v>
      </c>
      <c r="Z66" s="799">
        <v>15035381</v>
      </c>
      <c r="AA66" s="491">
        <v>6.6</v>
      </c>
      <c r="AB66" s="490">
        <v>13962362</v>
      </c>
      <c r="AC66" s="490">
        <v>1073019</v>
      </c>
      <c r="AD66" s="490" t="s">
        <v>304</v>
      </c>
      <c r="AE66" s="490">
        <v>58234</v>
      </c>
      <c r="AF66" s="491">
        <v>0</v>
      </c>
      <c r="AG66" s="490">
        <v>401208</v>
      </c>
      <c r="AH66" s="349">
        <v>0.2</v>
      </c>
      <c r="AI66" s="538">
        <v>2298640</v>
      </c>
      <c r="AJ66" s="489">
        <v>1</v>
      </c>
      <c r="AK66" s="482">
        <v>779002</v>
      </c>
      <c r="AL66" s="489">
        <v>0.3</v>
      </c>
      <c r="AM66" s="482">
        <v>54199345</v>
      </c>
      <c r="AN66" s="489">
        <v>23.9</v>
      </c>
      <c r="AO66" s="492">
        <v>17292</v>
      </c>
      <c r="AP66" s="914">
        <v>0</v>
      </c>
      <c r="AQ66" s="916">
        <v>16696039</v>
      </c>
      <c r="AR66" s="493">
        <v>7.4</v>
      </c>
      <c r="AS66" s="492">
        <v>250163</v>
      </c>
      <c r="AT66" s="493">
        <v>0.1</v>
      </c>
      <c r="AU66" s="492">
        <v>1147423</v>
      </c>
      <c r="AV66" s="493">
        <v>0.5</v>
      </c>
      <c r="AW66" s="492">
        <v>3579716</v>
      </c>
      <c r="AX66" s="914">
        <v>1.6</v>
      </c>
      <c r="AY66" s="538">
        <v>5923625</v>
      </c>
      <c r="AZ66" s="489">
        <v>2.6</v>
      </c>
      <c r="BA66" s="482">
        <v>8383738</v>
      </c>
      <c r="BB66" s="489">
        <v>3.7</v>
      </c>
      <c r="BC66" s="482">
        <v>17023200</v>
      </c>
      <c r="BD66" s="337">
        <v>7.5</v>
      </c>
      <c r="BE66" s="672">
        <v>227021241</v>
      </c>
      <c r="BF66" s="115">
        <v>100</v>
      </c>
      <c r="BG66" s="609"/>
    </row>
    <row r="67" spans="1:59" s="544" customFormat="1" ht="15.75" customHeight="1">
      <c r="A67" s="324" t="s">
        <v>195</v>
      </c>
      <c r="B67" s="1410">
        <v>56091501</v>
      </c>
      <c r="C67" s="1602">
        <v>26.8</v>
      </c>
      <c r="D67" s="1603">
        <v>1703183</v>
      </c>
      <c r="E67" s="1602">
        <v>0.8</v>
      </c>
      <c r="F67" s="1603">
        <v>13725</v>
      </c>
      <c r="G67" s="1602">
        <v>0</v>
      </c>
      <c r="H67" s="1603">
        <v>300223</v>
      </c>
      <c r="I67" s="1602">
        <v>0.1</v>
      </c>
      <c r="J67" s="1603">
        <v>294970</v>
      </c>
      <c r="K67" s="1604">
        <v>0.1</v>
      </c>
      <c r="L67" s="1410">
        <v>10628802</v>
      </c>
      <c r="M67" s="1602">
        <v>5.2</v>
      </c>
      <c r="N67" s="1603">
        <v>192118</v>
      </c>
      <c r="O67" s="1602">
        <v>0.1</v>
      </c>
      <c r="P67" s="1605">
        <v>0</v>
      </c>
      <c r="Q67" s="1630">
        <v>0</v>
      </c>
      <c r="R67" s="1605">
        <v>0</v>
      </c>
      <c r="S67" s="1630">
        <v>0</v>
      </c>
      <c r="T67" s="1603">
        <v>99280</v>
      </c>
      <c r="U67" s="1602">
        <v>0</v>
      </c>
      <c r="V67" s="1603">
        <v>802511</v>
      </c>
      <c r="W67" s="1604">
        <v>0.4</v>
      </c>
      <c r="X67" s="1406">
        <v>2117678</v>
      </c>
      <c r="Y67" s="1602">
        <v>1</v>
      </c>
      <c r="Z67" s="1418">
        <v>27838506</v>
      </c>
      <c r="AA67" s="1560">
        <v>13.3</v>
      </c>
      <c r="AB67" s="1581">
        <v>26182674</v>
      </c>
      <c r="AC67" s="1581">
        <v>1655832</v>
      </c>
      <c r="AD67" s="1581">
        <v>0</v>
      </c>
      <c r="AE67" s="1581">
        <v>60225</v>
      </c>
      <c r="AF67" s="1560">
        <v>0</v>
      </c>
      <c r="AG67" s="1581">
        <v>1512995</v>
      </c>
      <c r="AH67" s="1562">
        <v>0.7</v>
      </c>
      <c r="AI67" s="1402">
        <v>2063874</v>
      </c>
      <c r="AJ67" s="1560">
        <v>1</v>
      </c>
      <c r="AK67" s="1581">
        <v>1067942</v>
      </c>
      <c r="AL67" s="1560">
        <v>0.5</v>
      </c>
      <c r="AM67" s="1581">
        <v>46831958</v>
      </c>
      <c r="AN67" s="1560">
        <v>22.4</v>
      </c>
      <c r="AO67" s="1581">
        <v>0</v>
      </c>
      <c r="AP67" s="1562">
        <v>0</v>
      </c>
      <c r="AQ67" s="1639">
        <v>16232591</v>
      </c>
      <c r="AR67" s="1634">
        <v>7.8</v>
      </c>
      <c r="AS67" s="1631">
        <v>442729</v>
      </c>
      <c r="AT67" s="1634">
        <v>0.2</v>
      </c>
      <c r="AU67" s="1631">
        <v>13350944</v>
      </c>
      <c r="AV67" s="1634">
        <v>6.4</v>
      </c>
      <c r="AW67" s="1631">
        <v>8870195</v>
      </c>
      <c r="AX67" s="1632">
        <v>4.2</v>
      </c>
      <c r="AY67" s="1633">
        <v>4715497</v>
      </c>
      <c r="AZ67" s="1634">
        <v>2.2999999999999998</v>
      </c>
      <c r="BA67" s="1631">
        <v>3475733</v>
      </c>
      <c r="BB67" s="1634">
        <v>1.7</v>
      </c>
      <c r="BC67" s="1631">
        <v>10449568</v>
      </c>
      <c r="BD67" s="1640">
        <v>5</v>
      </c>
      <c r="BE67" s="1641">
        <v>209156748</v>
      </c>
      <c r="BF67" s="1604">
        <v>100</v>
      </c>
      <c r="BG67" s="609"/>
    </row>
    <row r="68" spans="1:59" s="544" customFormat="1" ht="15.75" customHeight="1">
      <c r="A68" s="614" t="s">
        <v>196</v>
      </c>
      <c r="B68" s="620">
        <v>90522768</v>
      </c>
      <c r="C68" s="489">
        <v>29.8</v>
      </c>
      <c r="D68" s="482">
        <v>1803005</v>
      </c>
      <c r="E68" s="489">
        <v>0.6</v>
      </c>
      <c r="F68" s="482">
        <v>33721</v>
      </c>
      <c r="G68" s="489">
        <v>0</v>
      </c>
      <c r="H68" s="482">
        <v>385234</v>
      </c>
      <c r="I68" s="489">
        <v>0.1</v>
      </c>
      <c r="J68" s="482">
        <v>537071</v>
      </c>
      <c r="K68" s="115">
        <v>0.2</v>
      </c>
      <c r="L68" s="620">
        <v>15552333</v>
      </c>
      <c r="M68" s="489">
        <v>5.0999999999999996</v>
      </c>
      <c r="N68" s="482">
        <v>52518</v>
      </c>
      <c r="O68" s="489">
        <v>0</v>
      </c>
      <c r="P68" s="128" t="s">
        <v>304</v>
      </c>
      <c r="Q68" s="482" t="s">
        <v>304</v>
      </c>
      <c r="R68" s="128" t="s">
        <v>304</v>
      </c>
      <c r="S68" s="482" t="s">
        <v>304</v>
      </c>
      <c r="T68" s="490">
        <v>118415</v>
      </c>
      <c r="U68" s="489">
        <v>0</v>
      </c>
      <c r="V68" s="482">
        <v>1178207</v>
      </c>
      <c r="W68" s="115">
        <v>0.4</v>
      </c>
      <c r="X68" s="538">
        <v>3290279</v>
      </c>
      <c r="Y68" s="489">
        <v>1.1000000000000001</v>
      </c>
      <c r="Z68" s="556">
        <v>41786625</v>
      </c>
      <c r="AA68" s="491">
        <v>13.7</v>
      </c>
      <c r="AB68" s="490">
        <v>39430857</v>
      </c>
      <c r="AC68" s="490">
        <v>2355768</v>
      </c>
      <c r="AD68" s="490" t="s">
        <v>304</v>
      </c>
      <c r="AE68" s="490">
        <v>76896</v>
      </c>
      <c r="AF68" s="491">
        <v>0</v>
      </c>
      <c r="AG68" s="490">
        <v>1070333</v>
      </c>
      <c r="AH68" s="349">
        <v>0.4</v>
      </c>
      <c r="AI68" s="542">
        <v>4688950</v>
      </c>
      <c r="AJ68" s="491">
        <v>1.5</v>
      </c>
      <c r="AK68" s="490">
        <v>950424</v>
      </c>
      <c r="AL68" s="491">
        <v>0.3</v>
      </c>
      <c r="AM68" s="490">
        <v>78179471</v>
      </c>
      <c r="AN68" s="491">
        <v>25.7</v>
      </c>
      <c r="AO68" s="490" t="s">
        <v>304</v>
      </c>
      <c r="AP68" s="349" t="s">
        <v>304</v>
      </c>
      <c r="AQ68" s="916">
        <v>24167612</v>
      </c>
      <c r="AR68" s="493">
        <v>8</v>
      </c>
      <c r="AS68" s="492">
        <v>646617</v>
      </c>
      <c r="AT68" s="493">
        <v>0.2</v>
      </c>
      <c r="AU68" s="492">
        <v>2254429</v>
      </c>
      <c r="AV68" s="917">
        <v>0.7</v>
      </c>
      <c r="AW68" s="492">
        <v>10651491</v>
      </c>
      <c r="AX68" s="914">
        <v>3.5</v>
      </c>
      <c r="AY68" s="557">
        <v>7909313</v>
      </c>
      <c r="AZ68" s="493">
        <v>2.6</v>
      </c>
      <c r="BA68" s="492">
        <v>4123061</v>
      </c>
      <c r="BB68" s="493">
        <v>1.4</v>
      </c>
      <c r="BC68" s="492">
        <v>14279100</v>
      </c>
      <c r="BD68" s="918">
        <v>4.7</v>
      </c>
      <c r="BE68" s="919">
        <v>304257873</v>
      </c>
      <c r="BF68" s="115">
        <v>100</v>
      </c>
      <c r="BG68" s="609"/>
    </row>
    <row r="69" spans="1:59" s="544" customFormat="1" ht="15.75" customHeight="1" thickBot="1">
      <c r="A69" s="324" t="s">
        <v>197</v>
      </c>
      <c r="B69" s="1436">
        <v>56196752</v>
      </c>
      <c r="C69" s="487">
        <v>30.283309187015899</v>
      </c>
      <c r="D69" s="486">
        <v>772718</v>
      </c>
      <c r="E69" s="487">
        <v>0.41640232354305001</v>
      </c>
      <c r="F69" s="486">
        <v>11729</v>
      </c>
      <c r="G69" s="487">
        <v>6.3205242440792604E-3</v>
      </c>
      <c r="H69" s="486">
        <v>118479</v>
      </c>
      <c r="I69" s="487">
        <v>6.3845970834194396E-2</v>
      </c>
      <c r="J69" s="486">
        <v>262551</v>
      </c>
      <c r="K69" s="125">
        <v>0.14148349908835001</v>
      </c>
      <c r="L69" s="1436">
        <v>8574019</v>
      </c>
      <c r="M69" s="487">
        <v>4.6203678880293504</v>
      </c>
      <c r="N69" s="486">
        <v>0</v>
      </c>
      <c r="O69" s="487">
        <v>0</v>
      </c>
      <c r="P69" s="1600">
        <v>0</v>
      </c>
      <c r="Q69" s="487">
        <v>0</v>
      </c>
      <c r="R69" s="1600">
        <v>0</v>
      </c>
      <c r="S69" s="487">
        <v>0</v>
      </c>
      <c r="T69" s="480">
        <v>56326</v>
      </c>
      <c r="U69" s="488">
        <v>3.0352958357234901E-2</v>
      </c>
      <c r="V69" s="480">
        <v>837228</v>
      </c>
      <c r="W69" s="1559">
        <v>0.45116547632551701</v>
      </c>
      <c r="X69" s="1424">
        <v>1398231</v>
      </c>
      <c r="Y69" s="488">
        <v>0.75347880759853203</v>
      </c>
      <c r="Z69" s="549">
        <v>11342419</v>
      </c>
      <c r="AA69" s="488">
        <v>6.1122034509340297</v>
      </c>
      <c r="AB69" s="549">
        <v>10486276</v>
      </c>
      <c r="AC69" s="549">
        <v>856143</v>
      </c>
      <c r="AD69" s="480">
        <v>0</v>
      </c>
      <c r="AE69" s="480">
        <v>27086</v>
      </c>
      <c r="AF69" s="488">
        <v>1.4596105352129801E-2</v>
      </c>
      <c r="AG69" s="480">
        <v>633847</v>
      </c>
      <c r="AH69" s="1559">
        <v>0.34156751048997402</v>
      </c>
      <c r="AI69" s="1436">
        <v>2909116</v>
      </c>
      <c r="AJ69" s="487">
        <v>1.56766460967166</v>
      </c>
      <c r="AK69" s="486">
        <v>686428</v>
      </c>
      <c r="AL69" s="487">
        <v>0.36990236301601498</v>
      </c>
      <c r="AM69" s="486">
        <v>54470994</v>
      </c>
      <c r="AN69" s="488">
        <v>29.3533326094378</v>
      </c>
      <c r="AO69" s="1624">
        <v>365446</v>
      </c>
      <c r="AP69" s="1559">
        <v>0.19693156304048001</v>
      </c>
      <c r="AQ69" s="1313">
        <v>19122274</v>
      </c>
      <c r="AR69" s="1627">
        <v>10.3046121936164</v>
      </c>
      <c r="AS69" s="1624">
        <v>948976</v>
      </c>
      <c r="AT69" s="1627">
        <v>0.51138424546417904</v>
      </c>
      <c r="AU69" s="1624">
        <v>1211017</v>
      </c>
      <c r="AV69" s="1627">
        <v>0.65259291572104405</v>
      </c>
      <c r="AW69" s="1624">
        <v>4775119</v>
      </c>
      <c r="AX69" s="1626">
        <v>2.57321642150767</v>
      </c>
      <c r="AY69" s="1436">
        <v>6735268</v>
      </c>
      <c r="AZ69" s="487">
        <v>3.6295016356357102</v>
      </c>
      <c r="BA69" s="486">
        <v>2586747</v>
      </c>
      <c r="BB69" s="487">
        <v>1.3939463830504999</v>
      </c>
      <c r="BC69" s="486">
        <v>11527280</v>
      </c>
      <c r="BD69" s="1637">
        <v>6.21182135802625</v>
      </c>
      <c r="BE69" s="1638">
        <v>185570050</v>
      </c>
      <c r="BF69" s="125">
        <v>100</v>
      </c>
      <c r="BG69" s="609"/>
    </row>
    <row r="70" spans="1:59" ht="15.75" customHeight="1" thickTop="1">
      <c r="A70" s="624" t="s">
        <v>198</v>
      </c>
      <c r="B70" s="753">
        <f>SUM(B8:B69)</f>
        <v>3705490445</v>
      </c>
      <c r="C70" s="754" t="s">
        <v>199</v>
      </c>
      <c r="D70" s="755">
        <f t="shared" ref="D70:X70" si="0">SUM(D8:D69)</f>
        <v>64361674</v>
      </c>
      <c r="E70" s="754" t="s">
        <v>199</v>
      </c>
      <c r="F70" s="755">
        <f t="shared" si="0"/>
        <v>2250420</v>
      </c>
      <c r="G70" s="754" t="s">
        <v>199</v>
      </c>
      <c r="H70" s="755">
        <f t="shared" si="0"/>
        <v>32312063</v>
      </c>
      <c r="I70" s="754" t="s">
        <v>199</v>
      </c>
      <c r="J70" s="755">
        <f t="shared" si="0"/>
        <v>43828166</v>
      </c>
      <c r="K70" s="810" t="s">
        <v>199</v>
      </c>
      <c r="L70" s="753">
        <f t="shared" si="0"/>
        <v>588269314</v>
      </c>
      <c r="M70" s="754" t="s">
        <v>199</v>
      </c>
      <c r="N70" s="755">
        <f t="shared" si="0"/>
        <v>2942655</v>
      </c>
      <c r="O70" s="754" t="s">
        <v>199</v>
      </c>
      <c r="P70" s="755">
        <f t="shared" si="0"/>
        <v>9534576</v>
      </c>
      <c r="Q70" s="754" t="s">
        <v>199</v>
      </c>
      <c r="R70" s="755">
        <f t="shared" ref="R70" si="1">SUM(R8:R69)</f>
        <v>83172</v>
      </c>
      <c r="S70" s="754" t="s">
        <v>199</v>
      </c>
      <c r="T70" s="755">
        <f t="shared" si="0"/>
        <v>9291064</v>
      </c>
      <c r="U70" s="754" t="s">
        <v>199</v>
      </c>
      <c r="V70" s="755">
        <f t="shared" ref="V70" si="2">SUM(V8:V69)</f>
        <v>61392624</v>
      </c>
      <c r="W70" s="810" t="s">
        <v>199</v>
      </c>
      <c r="X70" s="920">
        <f t="shared" si="0"/>
        <v>124398264</v>
      </c>
      <c r="Y70" s="754" t="s">
        <v>199</v>
      </c>
      <c r="Z70" s="921">
        <f>SUM(Z8:Z69)</f>
        <v>1166398435</v>
      </c>
      <c r="AA70" s="811" t="s">
        <v>199</v>
      </c>
      <c r="AB70" s="922">
        <f t="shared" ref="AB70:AO70" si="3">SUM(AB8:AB69)</f>
        <v>1077902286</v>
      </c>
      <c r="AC70" s="922">
        <f t="shared" si="3"/>
        <v>83017668</v>
      </c>
      <c r="AD70" s="922">
        <f t="shared" si="3"/>
        <v>5478595</v>
      </c>
      <c r="AE70" s="922">
        <f t="shared" si="3"/>
        <v>2554452</v>
      </c>
      <c r="AF70" s="811" t="s">
        <v>199</v>
      </c>
      <c r="AG70" s="922">
        <f t="shared" si="3"/>
        <v>46225652</v>
      </c>
      <c r="AH70" s="812" t="s">
        <v>199</v>
      </c>
      <c r="AI70" s="923">
        <f t="shared" si="3"/>
        <v>123573766</v>
      </c>
      <c r="AJ70" s="811" t="s">
        <v>199</v>
      </c>
      <c r="AK70" s="922">
        <f t="shared" si="3"/>
        <v>50846021</v>
      </c>
      <c r="AL70" s="811" t="s">
        <v>199</v>
      </c>
      <c r="AM70" s="922">
        <f t="shared" si="3"/>
        <v>2339884321</v>
      </c>
      <c r="AN70" s="811" t="s">
        <v>199</v>
      </c>
      <c r="AO70" s="922">
        <f t="shared" si="3"/>
        <v>5312160</v>
      </c>
      <c r="AP70" s="406" t="s">
        <v>199</v>
      </c>
      <c r="AQ70" s="883">
        <f>SUM(AQ8:AQ69)</f>
        <v>773764903</v>
      </c>
      <c r="AR70" s="662" t="s">
        <v>199</v>
      </c>
      <c r="AS70" s="866">
        <f t="shared" ref="AS70:BE70" si="4">SUM(AS8:AS69)</f>
        <v>46782691</v>
      </c>
      <c r="AT70" s="662" t="s">
        <v>199</v>
      </c>
      <c r="AU70" s="866">
        <f t="shared" si="4"/>
        <v>92066760</v>
      </c>
      <c r="AV70" s="662" t="s">
        <v>199</v>
      </c>
      <c r="AW70" s="866">
        <f t="shared" si="4"/>
        <v>283690517</v>
      </c>
      <c r="AX70" s="924" t="s">
        <v>199</v>
      </c>
      <c r="AY70" s="883">
        <f t="shared" si="4"/>
        <v>283314959</v>
      </c>
      <c r="AZ70" s="662" t="s">
        <v>199</v>
      </c>
      <c r="BA70" s="866">
        <f t="shared" si="4"/>
        <v>379281538</v>
      </c>
      <c r="BB70" s="662" t="s">
        <v>199</v>
      </c>
      <c r="BC70" s="866">
        <f t="shared" si="4"/>
        <v>604840879</v>
      </c>
      <c r="BD70" s="661" t="s">
        <v>199</v>
      </c>
      <c r="BE70" s="925">
        <f t="shared" si="4"/>
        <v>10833172900</v>
      </c>
      <c r="BF70" s="924" t="s">
        <v>199</v>
      </c>
    </row>
    <row r="71" spans="1:59" ht="15.75" customHeight="1">
      <c r="A71" s="324" t="s">
        <v>200</v>
      </c>
      <c r="B71" s="926">
        <f>AVERAGE(B8:B69)</f>
        <v>59765974.919354841</v>
      </c>
      <c r="C71" s="927">
        <f t="shared" ref="C71:Y71" si="5">AVERAGE(C8:C69)</f>
        <v>33.500830309086503</v>
      </c>
      <c r="D71" s="928">
        <f t="shared" si="5"/>
        <v>1038091.5161290322</v>
      </c>
      <c r="E71" s="927">
        <f t="shared" si="5"/>
        <v>0.59736599751178077</v>
      </c>
      <c r="F71" s="928">
        <f t="shared" si="5"/>
        <v>36297.096774193546</v>
      </c>
      <c r="G71" s="927">
        <f t="shared" si="5"/>
        <v>1.8803910638158551E-3</v>
      </c>
      <c r="H71" s="928">
        <f t="shared" si="5"/>
        <v>521162.30645161291</v>
      </c>
      <c r="I71" s="927">
        <f t="shared" si="5"/>
        <v>0.29171789882957871</v>
      </c>
      <c r="J71" s="928">
        <f t="shared" si="5"/>
        <v>706905.90322580643</v>
      </c>
      <c r="K71" s="386">
        <f t="shared" si="5"/>
        <v>0.39854747326945611</v>
      </c>
      <c r="L71" s="926">
        <f t="shared" si="5"/>
        <v>9488214.7419354841</v>
      </c>
      <c r="M71" s="927">
        <f t="shared" si="5"/>
        <v>5.4369658604253113</v>
      </c>
      <c r="N71" s="928">
        <f t="shared" si="5"/>
        <v>55521.792452830188</v>
      </c>
      <c r="O71" s="927">
        <f t="shared" si="5"/>
        <v>2.108342254717337E-2</v>
      </c>
      <c r="P71" s="928">
        <f t="shared" si="5"/>
        <v>297955.5</v>
      </c>
      <c r="Q71" s="927">
        <f t="shared" si="5"/>
        <v>0.2</v>
      </c>
      <c r="R71" s="928">
        <f t="shared" ref="R71:S71" si="6">AVERAGE(R8:R69)</f>
        <v>2079.3000000000002</v>
      </c>
      <c r="S71" s="927">
        <f t="shared" si="6"/>
        <v>0</v>
      </c>
      <c r="T71" s="928">
        <f t="shared" si="5"/>
        <v>149855.87096774194</v>
      </c>
      <c r="U71" s="927">
        <f t="shared" si="5"/>
        <v>9.4712597222886288E-2</v>
      </c>
      <c r="V71" s="928">
        <f t="shared" ref="V71:W71" si="7">AVERAGE(V8:V69)</f>
        <v>990203.61290322582</v>
      </c>
      <c r="W71" s="386">
        <f t="shared" si="7"/>
        <v>0.56459358779006075</v>
      </c>
      <c r="X71" s="546">
        <f t="shared" si="5"/>
        <v>2006423.6129032257</v>
      </c>
      <c r="Y71" s="927">
        <f t="shared" si="5"/>
        <v>1.1465602563075563</v>
      </c>
      <c r="Z71" s="929">
        <f>AVERAGE(Z8:Z69)</f>
        <v>18812877.983870968</v>
      </c>
      <c r="AA71" s="371">
        <f t="shared" ref="AA71:AH71" si="8">AVERAGE(AA8:AA69)</f>
        <v>11.521144998275842</v>
      </c>
      <c r="AB71" s="930">
        <f t="shared" si="8"/>
        <v>17670529.278688524</v>
      </c>
      <c r="AC71" s="930">
        <f t="shared" si="8"/>
        <v>1338994.6451612904</v>
      </c>
      <c r="AD71" s="930">
        <f t="shared" si="8"/>
        <v>127409.18604651163</v>
      </c>
      <c r="AE71" s="930">
        <f t="shared" si="8"/>
        <v>41200.838709677417</v>
      </c>
      <c r="AF71" s="371">
        <f t="shared" si="8"/>
        <v>7.5682705299542615E-4</v>
      </c>
      <c r="AG71" s="735">
        <f t="shared" si="8"/>
        <v>745575.03225806449</v>
      </c>
      <c r="AH71" s="879">
        <f t="shared" si="8"/>
        <v>0.43259984349703789</v>
      </c>
      <c r="AI71" s="734">
        <f t="shared" ref="AI71:AP71" si="9">AVERAGE(AI8:AI69)</f>
        <v>1993125.2580645161</v>
      </c>
      <c r="AJ71" s="371">
        <f t="shared" si="9"/>
        <v>1.1040687214277876</v>
      </c>
      <c r="AK71" s="930">
        <f t="shared" si="9"/>
        <v>820097.11290322582</v>
      </c>
      <c r="AL71" s="371">
        <f t="shared" si="9"/>
        <v>0.46931998506597472</v>
      </c>
      <c r="AM71" s="930">
        <f t="shared" si="9"/>
        <v>37740069.693548389</v>
      </c>
      <c r="AN71" s="371">
        <f t="shared" si="9"/>
        <v>21.390565962015295</v>
      </c>
      <c r="AO71" s="735">
        <f t="shared" si="9"/>
        <v>118048</v>
      </c>
      <c r="AP71" s="931">
        <f t="shared" si="9"/>
        <v>7.1042923623121798E-2</v>
      </c>
      <c r="AQ71" s="932">
        <f>AVERAGE(AQ8:AQ69)</f>
        <v>12480079.080645161</v>
      </c>
      <c r="AR71" s="933">
        <f t="shared" ref="AR71:BE71" si="10">AVERAGE(AR8:AR69)</f>
        <v>7.1454956002154306</v>
      </c>
      <c r="AS71" s="934">
        <f t="shared" si="10"/>
        <v>754559.53225806449</v>
      </c>
      <c r="AT71" s="933">
        <f t="shared" si="10"/>
        <v>0.42706073056088134</v>
      </c>
      <c r="AU71" s="934">
        <f t="shared" si="10"/>
        <v>1484947.7419354839</v>
      </c>
      <c r="AV71" s="933">
        <f t="shared" si="10"/>
        <v>0.96048242537221906</v>
      </c>
      <c r="AW71" s="935">
        <f t="shared" si="10"/>
        <v>4575653.5</v>
      </c>
      <c r="AX71" s="936">
        <f t="shared" si="10"/>
        <v>2.6938162701076869</v>
      </c>
      <c r="AY71" s="932">
        <f t="shared" si="10"/>
        <v>4569596.1129032262</v>
      </c>
      <c r="AZ71" s="933">
        <f t="shared" si="10"/>
        <v>2.5784023008069359</v>
      </c>
      <c r="BA71" s="934">
        <f t="shared" si="10"/>
        <v>6117444.1612903224</v>
      </c>
      <c r="BB71" s="933">
        <f t="shared" si="10"/>
        <v>3.5565783332078325</v>
      </c>
      <c r="BC71" s="934">
        <f t="shared" si="10"/>
        <v>9755498.0483870972</v>
      </c>
      <c r="BD71" s="937">
        <f t="shared" si="10"/>
        <v>5.6121085831768083</v>
      </c>
      <c r="BE71" s="938">
        <f t="shared" si="10"/>
        <v>174728595.16129032</v>
      </c>
      <c r="BF71" s="939" t="s">
        <v>199</v>
      </c>
    </row>
    <row r="72" spans="1:59" ht="15.6">
      <c r="A72" s="430" t="s">
        <v>201</v>
      </c>
      <c r="B72" s="405"/>
      <c r="C72" s="407"/>
      <c r="D72" s="940"/>
      <c r="E72" s="407"/>
      <c r="F72" s="940"/>
      <c r="G72" s="407"/>
      <c r="H72" s="940"/>
      <c r="I72" s="407"/>
      <c r="J72" s="940"/>
      <c r="K72" s="407"/>
      <c r="L72" s="405"/>
      <c r="M72" s="403"/>
      <c r="N72" s="405"/>
      <c r="O72" s="403"/>
      <c r="P72" s="405"/>
      <c r="Q72" s="403"/>
      <c r="R72" s="941"/>
      <c r="S72" s="942"/>
      <c r="T72" s="941"/>
      <c r="U72" s="942"/>
      <c r="V72" s="941"/>
      <c r="W72" s="942"/>
      <c r="X72" s="941"/>
      <c r="Y72" s="942"/>
      <c r="Z72" s="943"/>
      <c r="AA72" s="944"/>
      <c r="AB72" s="405"/>
      <c r="AC72" s="405"/>
      <c r="AD72" s="943"/>
      <c r="AE72" s="943"/>
      <c r="AF72" s="944"/>
      <c r="AG72" s="943"/>
      <c r="AH72" s="942"/>
      <c r="AI72" s="940"/>
      <c r="AJ72" s="407"/>
      <c r="AK72" s="940"/>
      <c r="AL72" s="407"/>
      <c r="AM72" s="940"/>
      <c r="AN72" s="407"/>
      <c r="AO72" s="945"/>
      <c r="AP72" s="946"/>
      <c r="AQ72" s="947"/>
      <c r="AR72" s="948"/>
      <c r="AS72" s="947"/>
      <c r="AT72" s="948"/>
      <c r="AU72" s="947"/>
      <c r="AV72" s="948"/>
      <c r="AW72" s="947"/>
      <c r="AX72" s="948"/>
      <c r="AY72" s="940"/>
      <c r="AZ72" s="407"/>
      <c r="BA72" s="940"/>
      <c r="BB72" s="407"/>
      <c r="BC72" s="940"/>
      <c r="BD72" s="407"/>
      <c r="BE72" s="940"/>
      <c r="BF72" s="407"/>
    </row>
    <row r="134" spans="2:59" ht="28.5" customHeight="1">
      <c r="B134" s="2525"/>
      <c r="C134" s="2525"/>
      <c r="D134" s="2525"/>
      <c r="E134" s="2525"/>
      <c r="F134" s="2525"/>
      <c r="G134" s="2525"/>
      <c r="H134" s="2525"/>
      <c r="I134" s="2525"/>
      <c r="J134" s="2525"/>
      <c r="K134" s="2525"/>
      <c r="L134" s="2232"/>
      <c r="M134" s="2232"/>
      <c r="N134" s="2232"/>
      <c r="O134" s="2232"/>
      <c r="P134" s="2232"/>
      <c r="Q134" s="2232"/>
      <c r="R134" s="2232"/>
      <c r="S134" s="2232"/>
      <c r="T134" s="2232"/>
      <c r="U134" s="2232"/>
      <c r="V134" s="2232"/>
      <c r="W134" s="2232"/>
      <c r="X134" s="2232"/>
      <c r="Y134" s="2232"/>
      <c r="Z134" s="2232"/>
      <c r="AA134" s="2232"/>
      <c r="AB134" s="2232"/>
      <c r="AC134" s="2232"/>
      <c r="AD134" s="2232"/>
      <c r="AE134" s="2232"/>
      <c r="AF134" s="2232"/>
      <c r="AG134" s="2232"/>
      <c r="AH134" s="2232"/>
      <c r="AI134" s="2525"/>
      <c r="AJ134" s="2525"/>
      <c r="AK134" s="2525"/>
      <c r="AL134" s="2525"/>
      <c r="AM134" s="2525"/>
      <c r="AN134" s="2525"/>
      <c r="AO134" s="2525"/>
      <c r="AP134" s="2525"/>
      <c r="AQ134" s="2232"/>
      <c r="AR134" s="2232"/>
      <c r="AS134" s="2232"/>
      <c r="AT134" s="2232"/>
      <c r="AU134" s="2232"/>
      <c r="AV134" s="2232"/>
      <c r="AW134" s="2232"/>
      <c r="AX134" s="2232"/>
      <c r="AY134" s="2232"/>
      <c r="AZ134" s="2232"/>
      <c r="BA134" s="2232"/>
      <c r="BB134" s="2232"/>
      <c r="BC134" s="2232"/>
      <c r="BD134" s="2232"/>
      <c r="BE134" s="2232"/>
      <c r="BF134" s="2232"/>
      <c r="BG134" s="2232"/>
    </row>
  </sheetData>
  <customSheetViews>
    <customSheetView guid="{429188B7-F8E8-41E0-BAA6-8F869C883D4F}" scale="70" showGridLines="0">
      <pane xSplit="1" ySplit="6" topLeftCell="B7" activePane="bottomRight" state="frozen"/>
      <selection pane="bottomRight" activeCell="A2" sqref="A2"/>
      <colBreaks count="5" manualBreakCount="5">
        <brk id="11" min="2" max="72" man="1"/>
        <brk id="21" min="2" max="72" man="1"/>
        <brk id="30" min="2" max="72" man="1"/>
        <brk id="38" min="2" max="72" man="1"/>
        <brk id="46" min="2" max="72" man="1"/>
      </colBreaks>
      <pageMargins left="0" right="0" top="0" bottom="0" header="0" footer="0"/>
      <pageSetup paperSize="8" firstPageNumber="12" fitToWidth="0" orientation="portrait" r:id="rId1"/>
      <headerFooter alignWithMargins="0">
        <oddHeader>&amp;L&amp;"ＭＳ Ｐゴシック,太字"&amp;16ⅱ　歳入内訳（款別）
（平成30年度）</oddHeader>
      </headerFooter>
    </customSheetView>
    <customSheetView guid="{CFB8F6A3-286B-44DA-98E2-E06FA9DC17D9}" scale="90" showGridLines="0">
      <pane xSplit="1" ySplit="6" topLeftCell="B43" activePane="bottomRight" state="frozen"/>
      <selection pane="bottomRight" activeCell="A7" sqref="A7:A54"/>
      <colBreaks count="5" manualBreakCount="5">
        <brk id="11" max="70" man="1"/>
        <brk id="22" max="70" man="1"/>
        <brk id="32" max="70" man="1"/>
        <brk id="41" max="70" man="1"/>
        <brk id="50" max="70" man="1"/>
      </colBreaks>
      <pageMargins left="0" right="0" top="0" bottom="0" header="0" footer="0"/>
      <pageSetup paperSize="9" scale="80" firstPageNumber="12" fitToWidth="0" orientation="portrait" useFirstPageNumber="1" r:id="rId2"/>
      <headerFooter alignWithMargins="0"/>
    </customSheetView>
  </customSheetViews>
  <mergeCells count="36">
    <mergeCell ref="B1:C2"/>
    <mergeCell ref="D1:E2"/>
    <mergeCell ref="J1:K2"/>
    <mergeCell ref="H1:I2"/>
    <mergeCell ref="F1:G2"/>
    <mergeCell ref="P1:Q1"/>
    <mergeCell ref="AG1:AH2"/>
    <mergeCell ref="AE1:AF2"/>
    <mergeCell ref="R1:S2"/>
    <mergeCell ref="V1:W2"/>
    <mergeCell ref="AQ134:AX134"/>
    <mergeCell ref="AY134:BG134"/>
    <mergeCell ref="AY1:AZ2"/>
    <mergeCell ref="BA1:BB2"/>
    <mergeCell ref="BC1:BD2"/>
    <mergeCell ref="BE1:BF2"/>
    <mergeCell ref="AQ1:AR2"/>
    <mergeCell ref="AS1:AT2"/>
    <mergeCell ref="AU1:AV2"/>
    <mergeCell ref="AW1:AX2"/>
    <mergeCell ref="B134:K134"/>
    <mergeCell ref="L134:Y134"/>
    <mergeCell ref="Z134:AH134"/>
    <mergeCell ref="AI134:AP134"/>
    <mergeCell ref="Z1:AA2"/>
    <mergeCell ref="AO1:AP1"/>
    <mergeCell ref="AM1:AN2"/>
    <mergeCell ref="AK1:AL2"/>
    <mergeCell ref="AO2:AP2"/>
    <mergeCell ref="P2:Q2"/>
    <mergeCell ref="AB1:AD2"/>
    <mergeCell ref="AI1:AJ2"/>
    <mergeCell ref="X1:Y2"/>
    <mergeCell ref="L1:M2"/>
    <mergeCell ref="N1:O2"/>
    <mergeCell ref="T1:U2"/>
  </mergeCells>
  <phoneticPr fontId="2"/>
  <dataValidations count="1">
    <dataValidation imeMode="disabled" allowBlank="1" showInputMessage="1" showErrorMessage="1" sqref="WVJ11:WXN11 IX11:LB11 ST11:UX11 ACP11:AET11 AML11:AOP11 AWH11:AYL11 BGD11:BIH11 BPZ11:BSD11 BZV11:CBZ11 CJR11:CLV11 CTN11:CVR11 DDJ11:DFN11 DNF11:DPJ11 DXB11:DZF11 EGX11:EJB11 EQT11:ESX11 FAP11:FCT11 FKL11:FMP11 FUH11:FWL11 GED11:GGH11 GNZ11:GQD11 GXV11:GZZ11 HHR11:HJV11 HRN11:HTR11 IBJ11:IDN11 ILF11:INJ11 IVB11:IXF11 JEX11:JHB11 JOT11:JQX11 JYP11:KAT11 KIL11:KKP11 KSH11:KUL11 LCD11:LEH11 LLZ11:LOD11 LVV11:LXZ11 MFR11:MHV11 MPN11:MRR11 MZJ11:NBN11 NJF11:NLJ11 NTB11:NVF11 OCX11:OFB11 OMT11:OOX11 OWP11:OYT11 PGL11:PIP11 PQH11:PSL11 QAD11:QCH11 QJZ11:QMD11 QTV11:QVZ11 RDR11:RFV11 RNN11:RPR11 RXJ11:RZN11 SHF11:SJJ11 SRB11:STF11 TAX11:TDB11 TKT11:TMX11 TUP11:TWT11 UEL11:UGP11 UOH11:UQL11 UYD11:VAH11 VHZ11:VKD11 VRV11:VTZ11 WBR11:WDV11 WLN11:WNR11 WVJ63:WXN63 IX63:LB63 ST63:UX63 ACP63:AET63 AML63:AOP63 AWH63:AYL63 BGD63:BIH63 BPZ63:BSD63 BZV63:CBZ63 CJR63:CLV63 CTN63:CVR63 DDJ63:DFN63 DNF63:DPJ63 DXB63:DZF63 EGX63:EJB63 EQT63:ESX63 FAP63:FCT63 FKL63:FMP63 FUH63:FWL63 GED63:GGH63 GNZ63:GQD63 GXV63:GZZ63 HHR63:HJV63 HRN63:HTR63 IBJ63:IDN63 ILF63:INJ63 IVB63:IXF63 JEX63:JHB63 JOT63:JQX63 JYP63:KAT63 KIL63:KKP63 KSH63:KUL63 LCD63:LEH63 LLZ63:LOD63 LVV63:LXZ63 MFR63:MHV63 MPN63:MRR63 MZJ63:NBN63 NJF63:NLJ63 NTB63:NVF63 OCX63:OFB63 OMT63:OOX63 OWP63:OYT63 PGL63:PIP63 PQH63:PSL63 QAD63:QCH63 QJZ63:QMD63 QTV63:QVZ63 RDR63:RFV63 RNN63:RPR63 RXJ63:RZN63 SHF63:SJJ63 SRB63:STF63 TAX63:TDB63 TKT63:TMX63 TUP63:TWT63 UEL63:UGP63 UOH63:UQL63 UYD63:VAH63 VHZ63:VKD63 VRV63:VTZ63 WBR63:WDV63 WLN63:WNR63 WVJ40:WXN40 IX40:LB40 ST40:UX40 ACP40:AET40 AML40:AOP40 AWH40:AYL40 BGD40:BIH40 BPZ40:BSD40 BZV40:CBZ40 CJR40:CLV40 CTN40:CVR40 DDJ40:DFN40 DNF40:DPJ40 DXB40:DZF40 EGX40:EJB40 EQT40:ESX40 FAP40:FCT40 FKL40:FMP40 FUH40:FWL40 GED40:GGH40 GNZ40:GQD40 GXV40:GZZ40 HHR40:HJV40 HRN40:HTR40 IBJ40:IDN40 ILF40:INJ40 IVB40:IXF40 JEX40:JHB40 JOT40:JQX40 JYP40:KAT40 KIL40:KKP40 KSH40:KUL40 LCD40:LEH40 LLZ40:LOD40 LVV40:LXZ40 MFR40:MHV40 MPN40:MRR40 MZJ40:NBN40 NJF40:NLJ40 NTB40:NVF40 OCX40:OFB40 OMT40:OOX40 OWP40:OYT40 PGL40:PIP40 PQH40:PSL40 QAD40:QCH40 QJZ40:QMD40 QTV40:QVZ40 RDR40:RFV40 RNN40:RPR40 RXJ40:RZN40 SHF40:SJJ40 SRB40:STF40 TAX40:TDB40 TKT40:TMX40 TUP40:TWT40 UEL40:UGP40 UOH40:UQL40 UYD40:VAH40 VHZ40:VKD40 VRV40:VTZ40 WBR40:WDV40 WLN40:WNR40 B8:BF69" xr:uid="{00000000-0002-0000-0A00-000000000000}"/>
  </dataValidations>
  <pageMargins left="0.74803149606299213" right="0.23622047244094491" top="1.1023622047244095" bottom="0.39370078740157483" header="0.59055118110236227" footer="0.31496062992125984"/>
  <pageSetup paperSize="9" scale="59" firstPageNumber="12" fitToWidth="0" orientation="portrait" r:id="rId3"/>
  <headerFooter alignWithMargins="0">
    <oddHeader xml:space="preserve">&amp;L&amp;"ＭＳ Ｐゴシック,太字"&amp;16&amp;K01+000ⅱ　歳入内訳（款別）
（令和６年度）&amp;"ＭＳ Ｐゴシック,標準"&amp;11
</oddHeader>
  </headerFooter>
  <colBreaks count="5" manualBreakCount="5">
    <brk id="11" max="68" man="1"/>
    <brk id="23" max="71" man="1"/>
    <brk id="34" max="68" man="1"/>
    <brk id="42" max="68" man="1"/>
    <brk id="50" max="71" man="1"/>
  </col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AF134"/>
  <sheetViews>
    <sheetView showGridLines="0" view="pageBreakPreview" zoomScale="85" zoomScaleNormal="70" zoomScaleSheetLayoutView="85" workbookViewId="0">
      <pane ySplit="4" topLeftCell="A8" activePane="bottomLeft" state="frozen"/>
      <selection activeCell="E53" sqref="E53"/>
      <selection pane="bottomLeft" activeCell="E3" sqref="E1:E1048576"/>
    </sheetView>
  </sheetViews>
  <sheetFormatPr defaultRowHeight="13.2"/>
  <cols>
    <col min="1" max="1" width="12.77734375" style="568" customWidth="1"/>
    <col min="2" max="2" width="16.77734375" style="568" customWidth="1"/>
    <col min="3" max="3" width="9.77734375" style="568" customWidth="1"/>
    <col min="4" max="4" width="16.77734375" style="568" customWidth="1"/>
    <col min="5" max="5" width="9.77734375" style="568" customWidth="1"/>
    <col min="6" max="6" width="16.77734375" style="568" customWidth="1"/>
    <col min="7" max="7" width="9.77734375" style="568" customWidth="1"/>
    <col min="8" max="8" width="16.77734375" style="568" customWidth="1"/>
    <col min="9" max="9" width="9.77734375" style="568" customWidth="1"/>
    <col min="10" max="10" width="16.77734375" style="568" customWidth="1"/>
    <col min="11" max="11" width="9.77734375" style="568" customWidth="1"/>
    <col min="12" max="12" width="16.77734375" style="568" customWidth="1"/>
    <col min="13" max="13" width="9.77734375" style="568" customWidth="1"/>
    <col min="14" max="14" width="16.77734375" style="568" customWidth="1"/>
    <col min="15" max="15" width="9.77734375" style="568" customWidth="1"/>
    <col min="16" max="16" width="16.77734375" style="568" customWidth="1"/>
    <col min="17" max="17" width="9.77734375" style="568" customWidth="1"/>
    <col min="18" max="18" width="16.77734375" style="568" customWidth="1"/>
    <col min="19" max="19" width="9.77734375" style="568" customWidth="1"/>
    <col min="20" max="20" width="16.77734375" style="568" customWidth="1"/>
    <col min="21" max="21" width="9.77734375" style="568" customWidth="1"/>
    <col min="22" max="22" width="16.77734375" style="568" customWidth="1"/>
    <col min="23" max="23" width="9.77734375" style="568" customWidth="1"/>
    <col min="24" max="24" width="16.77734375" style="568" customWidth="1"/>
    <col min="25" max="25" width="9.77734375" style="568" customWidth="1"/>
    <col min="26" max="26" width="16.77734375" style="568" customWidth="1"/>
    <col min="27" max="27" width="9.77734375" style="568" customWidth="1"/>
    <col min="28" max="28" width="16.77734375" style="568" customWidth="1"/>
    <col min="29" max="29" width="9.77734375" style="568" customWidth="1"/>
    <col min="30" max="30" width="25.77734375" style="568" customWidth="1"/>
    <col min="31" max="31" width="9.77734375" style="568" customWidth="1"/>
    <col min="32" max="32" width="11.44140625" style="568" bestFit="1" customWidth="1"/>
    <col min="33" max="16384" width="8.88671875" style="568"/>
  </cols>
  <sheetData>
    <row r="1" spans="1:32" ht="18" customHeight="1">
      <c r="A1" s="649" t="s">
        <v>322</v>
      </c>
      <c r="B1" s="2467" t="s">
        <v>547</v>
      </c>
      <c r="C1" s="2516"/>
      <c r="D1" s="2516" t="s">
        <v>548</v>
      </c>
      <c r="E1" s="2516"/>
      <c r="F1" s="2516" t="s">
        <v>549</v>
      </c>
      <c r="G1" s="2516"/>
      <c r="H1" s="2516" t="s">
        <v>550</v>
      </c>
      <c r="I1" s="2552"/>
      <c r="J1" s="2548" t="s">
        <v>551</v>
      </c>
      <c r="K1" s="2516"/>
      <c r="L1" s="2516" t="s">
        <v>552</v>
      </c>
      <c r="M1" s="2516"/>
      <c r="N1" s="2516" t="s">
        <v>553</v>
      </c>
      <c r="O1" s="2516"/>
      <c r="P1" s="2516" t="s">
        <v>554</v>
      </c>
      <c r="Q1" s="2552"/>
      <c r="R1" s="2548" t="s">
        <v>555</v>
      </c>
      <c r="S1" s="2516"/>
      <c r="T1" s="2516" t="s">
        <v>556</v>
      </c>
      <c r="U1" s="2516"/>
      <c r="V1" s="2516" t="s">
        <v>557</v>
      </c>
      <c r="W1" s="2516"/>
      <c r="X1" s="2516" t="s">
        <v>558</v>
      </c>
      <c r="Y1" s="2552"/>
      <c r="Z1" s="2548" t="s">
        <v>559</v>
      </c>
      <c r="AA1" s="2516"/>
      <c r="AB1" s="2516" t="s">
        <v>560</v>
      </c>
      <c r="AC1" s="2244"/>
      <c r="AD1" s="2560" t="s">
        <v>561</v>
      </c>
      <c r="AE1" s="2245"/>
    </row>
    <row r="2" spans="1:32" ht="18" customHeight="1">
      <c r="A2" s="650"/>
      <c r="B2" s="2469"/>
      <c r="C2" s="2418"/>
      <c r="D2" s="2418"/>
      <c r="E2" s="2418"/>
      <c r="F2" s="2418"/>
      <c r="G2" s="2418"/>
      <c r="H2" s="2418"/>
      <c r="I2" s="2401"/>
      <c r="J2" s="2179"/>
      <c r="K2" s="2418"/>
      <c r="L2" s="2418"/>
      <c r="M2" s="2418"/>
      <c r="N2" s="2418"/>
      <c r="O2" s="2418"/>
      <c r="P2" s="2418"/>
      <c r="Q2" s="2401"/>
      <c r="R2" s="2179"/>
      <c r="S2" s="2418"/>
      <c r="T2" s="2418"/>
      <c r="U2" s="2418"/>
      <c r="V2" s="2418"/>
      <c r="W2" s="2418"/>
      <c r="X2" s="2418"/>
      <c r="Y2" s="2401"/>
      <c r="Z2" s="2179"/>
      <c r="AA2" s="2418"/>
      <c r="AB2" s="2418"/>
      <c r="AC2" s="2468"/>
      <c r="AD2" s="2561"/>
      <c r="AE2" s="2562"/>
    </row>
    <row r="3" spans="1:32" ht="18" customHeight="1">
      <c r="A3" s="596"/>
      <c r="B3" s="776"/>
      <c r="C3" s="305" t="s">
        <v>544</v>
      </c>
      <c r="D3" s="776"/>
      <c r="E3" s="305" t="s">
        <v>544</v>
      </c>
      <c r="F3" s="776"/>
      <c r="G3" s="305" t="s">
        <v>544</v>
      </c>
      <c r="H3" s="321"/>
      <c r="I3" s="783" t="s">
        <v>544</v>
      </c>
      <c r="J3" s="748"/>
      <c r="K3" s="305" t="s">
        <v>544</v>
      </c>
      <c r="L3" s="776"/>
      <c r="M3" s="305" t="s">
        <v>544</v>
      </c>
      <c r="N3" s="776"/>
      <c r="O3" s="305" t="s">
        <v>544</v>
      </c>
      <c r="P3" s="321"/>
      <c r="Q3" s="380" t="s">
        <v>544</v>
      </c>
      <c r="R3" s="748"/>
      <c r="S3" s="305" t="s">
        <v>544</v>
      </c>
      <c r="T3" s="776"/>
      <c r="U3" s="305" t="s">
        <v>544</v>
      </c>
      <c r="V3" s="776"/>
      <c r="W3" s="305" t="s">
        <v>544</v>
      </c>
      <c r="X3" s="321"/>
      <c r="Y3" s="783" t="s">
        <v>544</v>
      </c>
      <c r="Z3" s="748"/>
      <c r="AA3" s="305" t="s">
        <v>544</v>
      </c>
      <c r="AB3" s="776"/>
      <c r="AC3" s="308" t="s">
        <v>544</v>
      </c>
      <c r="AD3" s="389"/>
      <c r="AE3" s="783" t="s">
        <v>544</v>
      </c>
    </row>
    <row r="4" spans="1:32" ht="18" customHeight="1">
      <c r="A4" s="651" t="s">
        <v>345</v>
      </c>
      <c r="B4" s="655" t="s">
        <v>512</v>
      </c>
      <c r="C4" s="521" t="s">
        <v>127</v>
      </c>
      <c r="D4" s="521" t="s">
        <v>512</v>
      </c>
      <c r="E4" s="521" t="s">
        <v>127</v>
      </c>
      <c r="F4" s="521" t="s">
        <v>512</v>
      </c>
      <c r="G4" s="521" t="s">
        <v>127</v>
      </c>
      <c r="H4" s="521" t="s">
        <v>512</v>
      </c>
      <c r="I4" s="653" t="s">
        <v>127</v>
      </c>
      <c r="J4" s="655" t="s">
        <v>512</v>
      </c>
      <c r="K4" s="521" t="s">
        <v>127</v>
      </c>
      <c r="L4" s="521" t="s">
        <v>512</v>
      </c>
      <c r="M4" s="521" t="s">
        <v>127</v>
      </c>
      <c r="N4" s="521" t="s">
        <v>512</v>
      </c>
      <c r="O4" s="521" t="s">
        <v>127</v>
      </c>
      <c r="P4" s="521" t="s">
        <v>512</v>
      </c>
      <c r="Q4" s="653" t="s">
        <v>127</v>
      </c>
      <c r="R4" s="655" t="s">
        <v>512</v>
      </c>
      <c r="S4" s="521" t="s">
        <v>127</v>
      </c>
      <c r="T4" s="521" t="s">
        <v>512</v>
      </c>
      <c r="U4" s="521" t="s">
        <v>127</v>
      </c>
      <c r="V4" s="521" t="s">
        <v>512</v>
      </c>
      <c r="W4" s="521" t="s">
        <v>127</v>
      </c>
      <c r="X4" s="521" t="s">
        <v>512</v>
      </c>
      <c r="Y4" s="653" t="s">
        <v>127</v>
      </c>
      <c r="Z4" s="655" t="s">
        <v>512</v>
      </c>
      <c r="AA4" s="521" t="s">
        <v>127</v>
      </c>
      <c r="AB4" s="521" t="s">
        <v>512</v>
      </c>
      <c r="AC4" s="689" t="s">
        <v>127</v>
      </c>
      <c r="AD4" s="347" t="s">
        <v>512</v>
      </c>
      <c r="AE4" s="653" t="s">
        <v>127</v>
      </c>
    </row>
    <row r="5" spans="1:32" ht="18" hidden="1" customHeight="1">
      <c r="A5" s="650"/>
      <c r="B5" s="886"/>
      <c r="C5" s="510"/>
      <c r="D5" s="510"/>
      <c r="E5" s="510"/>
      <c r="F5" s="510"/>
      <c r="G5" s="510"/>
      <c r="H5" s="510"/>
      <c r="I5" s="134"/>
      <c r="J5" s="886"/>
      <c r="K5" s="510"/>
      <c r="L5" s="884"/>
      <c r="M5" s="510"/>
      <c r="N5" s="510"/>
      <c r="O5" s="510"/>
      <c r="P5" s="140"/>
      <c r="Q5" s="134"/>
      <c r="R5" s="886"/>
      <c r="S5" s="510"/>
      <c r="T5" s="510"/>
      <c r="U5" s="510"/>
      <c r="V5" s="510"/>
      <c r="W5" s="510"/>
      <c r="X5" s="510"/>
      <c r="Y5" s="134"/>
      <c r="Z5" s="886"/>
      <c r="AA5" s="510"/>
      <c r="AB5" s="510"/>
      <c r="AC5" s="140"/>
      <c r="AD5" s="334"/>
      <c r="AE5" s="134"/>
    </row>
    <row r="6" spans="1:32" ht="18" hidden="1" customHeight="1">
      <c r="A6" s="650"/>
      <c r="B6" s="886"/>
      <c r="C6" s="510"/>
      <c r="D6" s="510"/>
      <c r="E6" s="510"/>
      <c r="F6" s="510"/>
      <c r="G6" s="510"/>
      <c r="H6" s="510"/>
      <c r="I6" s="134"/>
      <c r="J6" s="886"/>
      <c r="K6" s="510"/>
      <c r="L6" s="884"/>
      <c r="M6" s="510"/>
      <c r="N6" s="510"/>
      <c r="O6" s="510"/>
      <c r="P6" s="140"/>
      <c r="Q6" s="134"/>
      <c r="R6" s="886"/>
      <c r="S6" s="510"/>
      <c r="T6" s="510"/>
      <c r="U6" s="510"/>
      <c r="V6" s="510"/>
      <c r="W6" s="510"/>
      <c r="X6" s="510"/>
      <c r="Y6" s="134"/>
      <c r="Z6" s="886"/>
      <c r="AA6" s="510"/>
      <c r="AB6" s="510"/>
      <c r="AC6" s="140"/>
      <c r="AD6" s="334"/>
      <c r="AE6" s="134"/>
    </row>
    <row r="7" spans="1:32" ht="18" hidden="1" customHeight="1">
      <c r="A7" s="650"/>
      <c r="B7" s="886"/>
      <c r="C7" s="510"/>
      <c r="D7" s="510"/>
      <c r="E7" s="510"/>
      <c r="F7" s="510"/>
      <c r="G7" s="510"/>
      <c r="H7" s="510"/>
      <c r="I7" s="134"/>
      <c r="J7" s="886"/>
      <c r="K7" s="510"/>
      <c r="L7" s="884"/>
      <c r="M7" s="510"/>
      <c r="N7" s="510"/>
      <c r="O7" s="510"/>
      <c r="P7" s="140"/>
      <c r="Q7" s="134"/>
      <c r="R7" s="886"/>
      <c r="S7" s="510"/>
      <c r="T7" s="510"/>
      <c r="U7" s="510"/>
      <c r="V7" s="510"/>
      <c r="W7" s="510"/>
      <c r="X7" s="510"/>
      <c r="Y7" s="134"/>
      <c r="Z7" s="886"/>
      <c r="AA7" s="510"/>
      <c r="AB7" s="510"/>
      <c r="AC7" s="140"/>
      <c r="AD7" s="334"/>
      <c r="AE7" s="134"/>
    </row>
    <row r="8" spans="1:32" ht="15.75" customHeight="1">
      <c r="A8" s="362" t="s">
        <v>137</v>
      </c>
      <c r="B8" s="538">
        <v>465108</v>
      </c>
      <c r="C8" s="489">
        <v>0.3</v>
      </c>
      <c r="D8" s="482">
        <v>13454952</v>
      </c>
      <c r="E8" s="489">
        <v>9.4</v>
      </c>
      <c r="F8" s="482">
        <v>66982300</v>
      </c>
      <c r="G8" s="489">
        <v>46.7</v>
      </c>
      <c r="H8" s="482">
        <v>11009792</v>
      </c>
      <c r="I8" s="331">
        <v>7.7</v>
      </c>
      <c r="J8" s="538">
        <v>189985</v>
      </c>
      <c r="K8" s="373">
        <v>0.1</v>
      </c>
      <c r="L8" s="559">
        <v>1419049</v>
      </c>
      <c r="M8" s="489">
        <v>1</v>
      </c>
      <c r="N8" s="482">
        <v>8606714</v>
      </c>
      <c r="O8" s="489">
        <v>6</v>
      </c>
      <c r="P8" s="128">
        <v>13023057</v>
      </c>
      <c r="Q8" s="115">
        <v>9.1</v>
      </c>
      <c r="R8" s="538">
        <v>3888522</v>
      </c>
      <c r="S8" s="489">
        <v>2.7</v>
      </c>
      <c r="T8" s="482">
        <v>12059824</v>
      </c>
      <c r="U8" s="489">
        <v>8.4</v>
      </c>
      <c r="V8" s="477" t="s">
        <v>199</v>
      </c>
      <c r="W8" s="478" t="s">
        <v>199</v>
      </c>
      <c r="X8" s="477">
        <v>11924000</v>
      </c>
      <c r="Y8" s="1890">
        <v>8.3000000000000007</v>
      </c>
      <c r="Z8" s="531">
        <v>458393</v>
      </c>
      <c r="AA8" s="478">
        <v>0.3</v>
      </c>
      <c r="AB8" s="477" t="s">
        <v>199</v>
      </c>
      <c r="AC8" s="329" t="s">
        <v>199</v>
      </c>
      <c r="AD8" s="672">
        <f>B8+D8+F8+H8+J8+L8+N8+P8+R8+T8+X8+Z8</f>
        <v>143481696</v>
      </c>
      <c r="AE8" s="338">
        <f>C8+E8+G8+I8+K8+M8+O8+Q8+S8+U8+Y8+AA8</f>
        <v>100</v>
      </c>
      <c r="AF8" s="388"/>
    </row>
    <row r="9" spans="1:32" ht="15.75" customHeight="1">
      <c r="A9" s="1401" t="s">
        <v>138</v>
      </c>
      <c r="B9" s="1406">
        <v>596506</v>
      </c>
      <c r="C9" s="1411">
        <v>0.3</v>
      </c>
      <c r="D9" s="1407">
        <v>14055821</v>
      </c>
      <c r="E9" s="1411">
        <v>7.7</v>
      </c>
      <c r="F9" s="1407">
        <v>84382374</v>
      </c>
      <c r="G9" s="1411">
        <v>46.2</v>
      </c>
      <c r="H9" s="1407">
        <v>15200697</v>
      </c>
      <c r="I9" s="1495">
        <v>8.3000000000000007</v>
      </c>
      <c r="J9" s="1406">
        <v>136015</v>
      </c>
      <c r="K9" s="1411">
        <v>0.1</v>
      </c>
      <c r="L9" s="1407">
        <v>2564186</v>
      </c>
      <c r="M9" s="1411">
        <v>1.4</v>
      </c>
      <c r="N9" s="1407">
        <v>7522266</v>
      </c>
      <c r="O9" s="1411">
        <v>4.0999999999999996</v>
      </c>
      <c r="P9" s="1408">
        <v>17449374</v>
      </c>
      <c r="Q9" s="1495">
        <v>9.5</v>
      </c>
      <c r="R9" s="1406">
        <v>4363136</v>
      </c>
      <c r="S9" s="1411">
        <v>2.4</v>
      </c>
      <c r="T9" s="1407">
        <v>19109092</v>
      </c>
      <c r="U9" s="1411">
        <v>10.5</v>
      </c>
      <c r="V9" s="1407">
        <v>51435</v>
      </c>
      <c r="W9" s="1411">
        <v>0</v>
      </c>
      <c r="X9" s="1407">
        <v>17313628</v>
      </c>
      <c r="Y9" s="1495">
        <v>9.5</v>
      </c>
      <c r="Z9" s="1406" t="s">
        <v>199</v>
      </c>
      <c r="AA9" s="1411" t="s">
        <v>199</v>
      </c>
      <c r="AB9" s="1407" t="s">
        <v>199</v>
      </c>
      <c r="AC9" s="1496" t="s">
        <v>199</v>
      </c>
      <c r="AD9" s="1497">
        <v>182744530</v>
      </c>
      <c r="AE9" s="1498">
        <v>100</v>
      </c>
      <c r="AF9" s="388"/>
    </row>
    <row r="10" spans="1:32" ht="15.75" customHeight="1">
      <c r="A10" s="694" t="s">
        <v>139</v>
      </c>
      <c r="B10" s="531">
        <v>586662</v>
      </c>
      <c r="C10" s="166">
        <v>0.4</v>
      </c>
      <c r="D10" s="155">
        <v>11844092</v>
      </c>
      <c r="E10" s="166">
        <v>8.6999999999999993</v>
      </c>
      <c r="F10" s="155">
        <v>63501259</v>
      </c>
      <c r="G10" s="166">
        <v>46.8</v>
      </c>
      <c r="H10" s="155">
        <v>9799998</v>
      </c>
      <c r="I10" s="156">
        <v>7.2</v>
      </c>
      <c r="J10" s="531">
        <v>70851</v>
      </c>
      <c r="K10" s="166">
        <v>0.1</v>
      </c>
      <c r="L10" s="155">
        <v>1538288</v>
      </c>
      <c r="M10" s="166">
        <v>1.1000000000000001</v>
      </c>
      <c r="N10" s="155">
        <v>1960778</v>
      </c>
      <c r="O10" s="166">
        <v>1.5</v>
      </c>
      <c r="P10" s="152">
        <v>14898238</v>
      </c>
      <c r="Q10" s="156">
        <v>11</v>
      </c>
      <c r="R10" s="531">
        <v>4223909</v>
      </c>
      <c r="S10" s="166">
        <v>3.1</v>
      </c>
      <c r="T10" s="155">
        <v>13712529</v>
      </c>
      <c r="U10" s="166">
        <v>10.1</v>
      </c>
      <c r="V10" s="155">
        <v>0</v>
      </c>
      <c r="W10" s="166">
        <v>0</v>
      </c>
      <c r="X10" s="155">
        <v>12458041</v>
      </c>
      <c r="Y10" s="156">
        <v>9.1999999999999993</v>
      </c>
      <c r="Z10" s="531">
        <v>1006825</v>
      </c>
      <c r="AA10" s="166">
        <v>0.8</v>
      </c>
      <c r="AB10" s="155" t="s">
        <v>304</v>
      </c>
      <c r="AC10" s="200" t="s">
        <v>304</v>
      </c>
      <c r="AD10" s="560">
        <v>135601470</v>
      </c>
      <c r="AE10" s="251">
        <v>100</v>
      </c>
      <c r="AF10" s="388"/>
    </row>
    <row r="11" spans="1:32" ht="15.75" customHeight="1">
      <c r="A11" s="658" t="s">
        <v>140</v>
      </c>
      <c r="B11" s="1436">
        <v>504496</v>
      </c>
      <c r="C11" s="1444">
        <v>0.4</v>
      </c>
      <c r="D11" s="1445">
        <v>7204657</v>
      </c>
      <c r="E11" s="1444">
        <v>6.7</v>
      </c>
      <c r="F11" s="1445">
        <v>43938678</v>
      </c>
      <c r="G11" s="1444">
        <v>40.799999999999997</v>
      </c>
      <c r="H11" s="1445">
        <v>10418664</v>
      </c>
      <c r="I11" s="1446">
        <v>9.6999999999999993</v>
      </c>
      <c r="J11" s="1436">
        <v>214359</v>
      </c>
      <c r="K11" s="1444">
        <v>0.2</v>
      </c>
      <c r="L11" s="1445">
        <v>1584475</v>
      </c>
      <c r="M11" s="1444">
        <v>1.5</v>
      </c>
      <c r="N11" s="1445">
        <v>4179765</v>
      </c>
      <c r="O11" s="1444">
        <v>3.9</v>
      </c>
      <c r="P11" s="1447">
        <v>11383067</v>
      </c>
      <c r="Q11" s="1446">
        <v>10.6</v>
      </c>
      <c r="R11" s="1436">
        <v>3418266</v>
      </c>
      <c r="S11" s="1444">
        <v>3.2</v>
      </c>
      <c r="T11" s="1445">
        <v>14439848</v>
      </c>
      <c r="U11" s="1444">
        <v>13.4</v>
      </c>
      <c r="V11" s="1445">
        <v>649</v>
      </c>
      <c r="W11" s="1444">
        <v>0</v>
      </c>
      <c r="X11" s="1445">
        <v>9765868</v>
      </c>
      <c r="Y11" s="1446">
        <v>9.1</v>
      </c>
      <c r="Z11" s="1436">
        <v>587768</v>
      </c>
      <c r="AA11" s="1444">
        <v>0.5</v>
      </c>
      <c r="AB11" s="1445" t="s">
        <v>199</v>
      </c>
      <c r="AC11" s="1444" t="s">
        <v>199</v>
      </c>
      <c r="AD11" s="1449">
        <v>107640560</v>
      </c>
      <c r="AE11" s="1450">
        <v>100</v>
      </c>
      <c r="AF11" s="388"/>
    </row>
    <row r="12" spans="1:32" s="1207" customFormat="1" ht="15.75" customHeight="1">
      <c r="A12" s="656" t="s">
        <v>141</v>
      </c>
      <c r="B12" s="531">
        <v>635866</v>
      </c>
      <c r="C12" s="166">
        <v>0.5</v>
      </c>
      <c r="D12" s="155">
        <v>14926626</v>
      </c>
      <c r="E12" s="166">
        <v>11.2</v>
      </c>
      <c r="F12" s="155">
        <v>56017904</v>
      </c>
      <c r="G12" s="166">
        <v>42.2</v>
      </c>
      <c r="H12" s="155">
        <v>11519012</v>
      </c>
      <c r="I12" s="156">
        <v>8.6999999999999993</v>
      </c>
      <c r="J12" s="531">
        <v>190525</v>
      </c>
      <c r="K12" s="166">
        <v>0.1</v>
      </c>
      <c r="L12" s="155">
        <v>2047613</v>
      </c>
      <c r="M12" s="166">
        <v>1.5</v>
      </c>
      <c r="N12" s="155">
        <v>2516710</v>
      </c>
      <c r="O12" s="166">
        <v>1.9</v>
      </c>
      <c r="P12" s="152">
        <v>15281710</v>
      </c>
      <c r="Q12" s="156">
        <v>11.5</v>
      </c>
      <c r="R12" s="531">
        <v>4607363</v>
      </c>
      <c r="S12" s="166">
        <v>3.5</v>
      </c>
      <c r="T12" s="155">
        <v>12780100</v>
      </c>
      <c r="U12" s="166">
        <v>9.6</v>
      </c>
      <c r="V12" s="155">
        <v>624766</v>
      </c>
      <c r="W12" s="166">
        <v>0.5</v>
      </c>
      <c r="X12" s="155">
        <v>11737434</v>
      </c>
      <c r="Y12" s="156">
        <v>8.8000000000000007</v>
      </c>
      <c r="Z12" s="531">
        <v>0</v>
      </c>
      <c r="AA12" s="166">
        <v>0</v>
      </c>
      <c r="AB12" s="453">
        <v>0</v>
      </c>
      <c r="AC12" s="253">
        <v>0</v>
      </c>
      <c r="AD12" s="560">
        <v>132885629</v>
      </c>
      <c r="AE12" s="251">
        <v>100</v>
      </c>
      <c r="AF12" s="1208"/>
    </row>
    <row r="13" spans="1:32" ht="15.75" customHeight="1">
      <c r="A13" s="658" t="s">
        <v>142</v>
      </c>
      <c r="B13" s="1436">
        <v>656889</v>
      </c>
      <c r="C13" s="1444">
        <v>0.4</v>
      </c>
      <c r="D13" s="1445">
        <v>17487685</v>
      </c>
      <c r="E13" s="1444">
        <v>11.3</v>
      </c>
      <c r="F13" s="1445">
        <v>59179554</v>
      </c>
      <c r="G13" s="1444">
        <v>38.200000000000003</v>
      </c>
      <c r="H13" s="1445">
        <v>11402109</v>
      </c>
      <c r="I13" s="1446">
        <v>7.4</v>
      </c>
      <c r="J13" s="1436">
        <v>566376</v>
      </c>
      <c r="K13" s="1444">
        <v>0.4</v>
      </c>
      <c r="L13" s="1445">
        <v>2682282</v>
      </c>
      <c r="M13" s="1444">
        <v>1.7</v>
      </c>
      <c r="N13" s="1445">
        <v>9348330</v>
      </c>
      <c r="O13" s="1444">
        <v>6</v>
      </c>
      <c r="P13" s="1447">
        <v>16203041</v>
      </c>
      <c r="Q13" s="1446">
        <v>10.5</v>
      </c>
      <c r="R13" s="1436">
        <v>4638891</v>
      </c>
      <c r="S13" s="1444">
        <v>3</v>
      </c>
      <c r="T13" s="1445">
        <v>18793414</v>
      </c>
      <c r="U13" s="1444">
        <v>12.1</v>
      </c>
      <c r="V13" s="1445">
        <v>798097</v>
      </c>
      <c r="W13" s="1444">
        <v>0.5</v>
      </c>
      <c r="X13" s="1445">
        <v>13256304</v>
      </c>
      <c r="Y13" s="1446">
        <v>8.5</v>
      </c>
      <c r="Z13" s="1436">
        <v>3515</v>
      </c>
      <c r="AA13" s="1444">
        <v>0</v>
      </c>
      <c r="AB13" s="1445">
        <v>0</v>
      </c>
      <c r="AC13" s="1448">
        <v>0</v>
      </c>
      <c r="AD13" s="1449">
        <v>155016487</v>
      </c>
      <c r="AE13" s="1450">
        <v>100</v>
      </c>
      <c r="AF13" s="388"/>
    </row>
    <row r="14" spans="1:32" ht="15.75" customHeight="1">
      <c r="A14" s="656" t="s">
        <v>143</v>
      </c>
      <c r="B14" s="531">
        <v>653188</v>
      </c>
      <c r="C14" s="166">
        <v>0.6</v>
      </c>
      <c r="D14" s="155">
        <v>12692972</v>
      </c>
      <c r="E14" s="166">
        <v>11.4</v>
      </c>
      <c r="F14" s="155">
        <v>44134217</v>
      </c>
      <c r="G14" s="166">
        <v>39.700000000000003</v>
      </c>
      <c r="H14" s="155">
        <v>8416881</v>
      </c>
      <c r="I14" s="156">
        <v>7.6</v>
      </c>
      <c r="J14" s="531">
        <v>425276</v>
      </c>
      <c r="K14" s="166">
        <v>0.4</v>
      </c>
      <c r="L14" s="155">
        <v>1707018</v>
      </c>
      <c r="M14" s="166">
        <v>1.5</v>
      </c>
      <c r="N14" s="155">
        <v>5519588</v>
      </c>
      <c r="O14" s="166">
        <v>5</v>
      </c>
      <c r="P14" s="152">
        <v>13020426</v>
      </c>
      <c r="Q14" s="156">
        <v>11.7</v>
      </c>
      <c r="R14" s="531">
        <v>3605587</v>
      </c>
      <c r="S14" s="166">
        <v>3.2</v>
      </c>
      <c r="T14" s="155">
        <v>12280603</v>
      </c>
      <c r="U14" s="166">
        <v>11.1</v>
      </c>
      <c r="V14" s="155">
        <v>1331</v>
      </c>
      <c r="W14" s="166">
        <v>0</v>
      </c>
      <c r="X14" s="155">
        <v>8740402</v>
      </c>
      <c r="Y14" s="156">
        <v>7.8</v>
      </c>
      <c r="Z14" s="531" t="s">
        <v>304</v>
      </c>
      <c r="AA14" s="166" t="s">
        <v>304</v>
      </c>
      <c r="AB14" s="166" t="s">
        <v>304</v>
      </c>
      <c r="AC14" s="152" t="s">
        <v>304</v>
      </c>
      <c r="AD14" s="560">
        <v>111197489</v>
      </c>
      <c r="AE14" s="251">
        <v>100.00000000000001</v>
      </c>
      <c r="AF14" s="388"/>
    </row>
    <row r="15" spans="1:32" ht="15.75" customHeight="1">
      <c r="A15" s="658" t="s">
        <v>144</v>
      </c>
      <c r="B15" s="1436">
        <v>643736</v>
      </c>
      <c r="C15" s="1444">
        <v>0.5</v>
      </c>
      <c r="D15" s="1445">
        <v>25001004</v>
      </c>
      <c r="E15" s="1444">
        <v>19</v>
      </c>
      <c r="F15" s="1445">
        <v>49815280</v>
      </c>
      <c r="G15" s="1444">
        <v>37.9</v>
      </c>
      <c r="H15" s="1445">
        <v>11212224</v>
      </c>
      <c r="I15" s="1446">
        <v>8.5</v>
      </c>
      <c r="J15" s="1436">
        <v>186714</v>
      </c>
      <c r="K15" s="1444">
        <v>0.1</v>
      </c>
      <c r="L15" s="1445">
        <v>2088900</v>
      </c>
      <c r="M15" s="1444">
        <v>1.6</v>
      </c>
      <c r="N15" s="1445">
        <v>3678353</v>
      </c>
      <c r="O15" s="1444">
        <v>2.8</v>
      </c>
      <c r="P15" s="1447">
        <v>11535527</v>
      </c>
      <c r="Q15" s="1446">
        <v>8.8000000000000007</v>
      </c>
      <c r="R15" s="1436">
        <v>3512368</v>
      </c>
      <c r="S15" s="1444">
        <v>2.7</v>
      </c>
      <c r="T15" s="1445">
        <v>13863898</v>
      </c>
      <c r="U15" s="1444">
        <v>10.5</v>
      </c>
      <c r="V15" s="1445">
        <v>8235</v>
      </c>
      <c r="W15" s="1444">
        <v>0</v>
      </c>
      <c r="X15" s="1445">
        <v>10027126</v>
      </c>
      <c r="Y15" s="1446">
        <v>7.6</v>
      </c>
      <c r="Z15" s="1436" t="s">
        <v>304</v>
      </c>
      <c r="AA15" s="1444" t="s">
        <v>304</v>
      </c>
      <c r="AB15" s="1444" t="s">
        <v>304</v>
      </c>
      <c r="AC15" s="1445" t="s">
        <v>304</v>
      </c>
      <c r="AD15" s="1449">
        <v>131573365</v>
      </c>
      <c r="AE15" s="1450">
        <v>100</v>
      </c>
      <c r="AF15" s="388"/>
    </row>
    <row r="16" spans="1:32" ht="15.75" customHeight="1">
      <c r="A16" s="656" t="s">
        <v>145</v>
      </c>
      <c r="B16" s="531">
        <v>696428</v>
      </c>
      <c r="C16" s="166">
        <v>0.5</v>
      </c>
      <c r="D16" s="155">
        <v>20476810</v>
      </c>
      <c r="E16" s="166">
        <v>13.2</v>
      </c>
      <c r="F16" s="155">
        <v>54692121</v>
      </c>
      <c r="G16" s="166">
        <v>35.299999999999997</v>
      </c>
      <c r="H16" s="155">
        <v>10132362</v>
      </c>
      <c r="I16" s="156">
        <v>6.5</v>
      </c>
      <c r="J16" s="531">
        <v>175562</v>
      </c>
      <c r="K16" s="166">
        <v>0.1</v>
      </c>
      <c r="L16" s="155">
        <v>4278120</v>
      </c>
      <c r="M16" s="166">
        <v>2.8</v>
      </c>
      <c r="N16" s="155">
        <v>7153885</v>
      </c>
      <c r="O16" s="166">
        <v>4.5999999999999996</v>
      </c>
      <c r="P16" s="152">
        <v>19033680</v>
      </c>
      <c r="Q16" s="156">
        <v>12.3</v>
      </c>
      <c r="R16" s="531">
        <v>3736898</v>
      </c>
      <c r="S16" s="166">
        <v>2.4</v>
      </c>
      <c r="T16" s="155">
        <v>26662693</v>
      </c>
      <c r="U16" s="166">
        <v>17.2</v>
      </c>
      <c r="V16" s="155">
        <v>66105</v>
      </c>
      <c r="W16" s="166">
        <v>0</v>
      </c>
      <c r="X16" s="155">
        <v>7971941</v>
      </c>
      <c r="Y16" s="156">
        <v>5.0999999999999996</v>
      </c>
      <c r="Z16" s="531">
        <v>48917</v>
      </c>
      <c r="AA16" s="166">
        <v>0</v>
      </c>
      <c r="AB16" s="166" t="s">
        <v>199</v>
      </c>
      <c r="AC16" s="152" t="s">
        <v>199</v>
      </c>
      <c r="AD16" s="560">
        <v>155125522</v>
      </c>
      <c r="AE16" s="251">
        <v>100</v>
      </c>
      <c r="AF16" s="388"/>
    </row>
    <row r="17" spans="1:32" ht="15.75" customHeight="1">
      <c r="A17" s="658" t="s">
        <v>146</v>
      </c>
      <c r="B17" s="1436">
        <v>651243</v>
      </c>
      <c r="C17" s="1444">
        <v>0.4</v>
      </c>
      <c r="D17" s="1445">
        <v>16882750</v>
      </c>
      <c r="E17" s="1444">
        <v>10.9</v>
      </c>
      <c r="F17" s="1445">
        <v>59399481</v>
      </c>
      <c r="G17" s="1444">
        <v>38.200000000000003</v>
      </c>
      <c r="H17" s="1445">
        <v>15195570</v>
      </c>
      <c r="I17" s="1446">
        <v>9.8000000000000007</v>
      </c>
      <c r="J17" s="1436">
        <v>125530</v>
      </c>
      <c r="K17" s="1444">
        <v>0.1</v>
      </c>
      <c r="L17" s="1445">
        <v>4996045</v>
      </c>
      <c r="M17" s="1444">
        <v>3.2</v>
      </c>
      <c r="N17" s="1445">
        <v>3841070</v>
      </c>
      <c r="O17" s="1444">
        <v>2.5</v>
      </c>
      <c r="P17" s="1447">
        <v>17941362</v>
      </c>
      <c r="Q17" s="1446">
        <v>11.5</v>
      </c>
      <c r="R17" s="1436">
        <v>6197464</v>
      </c>
      <c r="S17" s="1444">
        <v>4</v>
      </c>
      <c r="T17" s="1445">
        <v>16093840</v>
      </c>
      <c r="U17" s="1444">
        <v>10.3</v>
      </c>
      <c r="V17" s="1445">
        <v>1273990</v>
      </c>
      <c r="W17" s="1444">
        <v>0.8</v>
      </c>
      <c r="X17" s="1445">
        <v>12997834</v>
      </c>
      <c r="Y17" s="1446">
        <v>8.4</v>
      </c>
      <c r="Z17" s="1436" t="s">
        <v>304</v>
      </c>
      <c r="AA17" s="1444" t="s">
        <v>304</v>
      </c>
      <c r="AB17" s="1444" t="s">
        <v>304</v>
      </c>
      <c r="AC17" s="1447" t="s">
        <v>304</v>
      </c>
      <c r="AD17" s="1449">
        <v>155596179</v>
      </c>
      <c r="AE17" s="1450">
        <v>100</v>
      </c>
      <c r="AF17" s="388"/>
    </row>
    <row r="18" spans="1:32" s="1207" customFormat="1" ht="15.75" customHeight="1">
      <c r="A18" s="203" t="s">
        <v>710</v>
      </c>
      <c r="B18" s="674">
        <v>540475</v>
      </c>
      <c r="C18" s="377">
        <v>0.4</v>
      </c>
      <c r="D18" s="226">
        <v>11304835</v>
      </c>
      <c r="E18" s="377">
        <v>9</v>
      </c>
      <c r="F18" s="226">
        <v>54454767</v>
      </c>
      <c r="G18" s="377">
        <v>43.2</v>
      </c>
      <c r="H18" s="226">
        <v>10828782</v>
      </c>
      <c r="I18" s="230">
        <v>8.6</v>
      </c>
      <c r="J18" s="674">
        <v>49268</v>
      </c>
      <c r="K18" s="377">
        <v>0</v>
      </c>
      <c r="L18" s="226">
        <v>1752001</v>
      </c>
      <c r="M18" s="377">
        <v>1.4</v>
      </c>
      <c r="N18" s="226">
        <v>1090980</v>
      </c>
      <c r="O18" s="377">
        <v>0.9</v>
      </c>
      <c r="P18" s="223">
        <v>16703147</v>
      </c>
      <c r="Q18" s="230">
        <v>13.3</v>
      </c>
      <c r="R18" s="674">
        <v>3889317</v>
      </c>
      <c r="S18" s="377">
        <v>3.1</v>
      </c>
      <c r="T18" s="226">
        <v>14644775</v>
      </c>
      <c r="U18" s="377">
        <v>11.6</v>
      </c>
      <c r="V18" s="226">
        <v>0</v>
      </c>
      <c r="W18" s="377">
        <v>0</v>
      </c>
      <c r="X18" s="226">
        <v>10648478</v>
      </c>
      <c r="Y18" s="230">
        <v>8.5</v>
      </c>
      <c r="Z18" s="674">
        <v>0</v>
      </c>
      <c r="AA18" s="377">
        <v>0</v>
      </c>
      <c r="AB18" s="453">
        <v>0</v>
      </c>
      <c r="AC18" s="253">
        <v>0</v>
      </c>
      <c r="AD18" s="327">
        <v>125906825</v>
      </c>
      <c r="AE18" s="348">
        <v>100</v>
      </c>
      <c r="AF18" s="1208"/>
    </row>
    <row r="19" spans="1:32" ht="15.75" customHeight="1">
      <c r="A19" s="658" t="s">
        <v>148</v>
      </c>
      <c r="B19" s="1436">
        <v>919013</v>
      </c>
      <c r="C19" s="1444">
        <v>0.4</v>
      </c>
      <c r="D19" s="1445">
        <v>19836834</v>
      </c>
      <c r="E19" s="1444">
        <v>8.3000000000000007</v>
      </c>
      <c r="F19" s="1445">
        <v>101924244</v>
      </c>
      <c r="G19" s="1444">
        <v>42.8</v>
      </c>
      <c r="H19" s="1445">
        <v>17425939</v>
      </c>
      <c r="I19" s="1446">
        <v>7.3</v>
      </c>
      <c r="J19" s="1436">
        <v>136275</v>
      </c>
      <c r="K19" s="1444">
        <v>0.1</v>
      </c>
      <c r="L19" s="1445">
        <v>2425369</v>
      </c>
      <c r="M19" s="1444">
        <v>1</v>
      </c>
      <c r="N19" s="1445">
        <v>23000028</v>
      </c>
      <c r="O19" s="1444">
        <v>9.6</v>
      </c>
      <c r="P19" s="1447">
        <v>29222432</v>
      </c>
      <c r="Q19" s="1446">
        <v>12.3</v>
      </c>
      <c r="R19" s="1436">
        <v>6473662</v>
      </c>
      <c r="S19" s="1444">
        <v>2.7</v>
      </c>
      <c r="T19" s="1445">
        <v>22638060</v>
      </c>
      <c r="U19" s="1444">
        <v>9.5</v>
      </c>
      <c r="V19" s="1445">
        <v>0</v>
      </c>
      <c r="W19" s="1444">
        <v>0</v>
      </c>
      <c r="X19" s="1445">
        <v>14174820</v>
      </c>
      <c r="Y19" s="1446">
        <v>6</v>
      </c>
      <c r="Z19" s="1436">
        <v>0</v>
      </c>
      <c r="AA19" s="1444">
        <v>0</v>
      </c>
      <c r="AB19" s="1407">
        <v>0</v>
      </c>
      <c r="AC19" s="1448">
        <v>0</v>
      </c>
      <c r="AD19" s="1449">
        <v>238176676</v>
      </c>
      <c r="AE19" s="1450">
        <v>100</v>
      </c>
      <c r="AF19" s="388"/>
    </row>
    <row r="20" spans="1:32" ht="15.75" customHeight="1">
      <c r="A20" s="656" t="s">
        <v>149</v>
      </c>
      <c r="B20" s="531">
        <v>649468</v>
      </c>
      <c r="C20" s="166">
        <v>0.4</v>
      </c>
      <c r="D20" s="155">
        <v>14309318</v>
      </c>
      <c r="E20" s="166">
        <v>9.3000000000000007</v>
      </c>
      <c r="F20" s="155">
        <v>65753874</v>
      </c>
      <c r="G20" s="166">
        <v>42.5</v>
      </c>
      <c r="H20" s="155">
        <v>9786516</v>
      </c>
      <c r="I20" s="156">
        <v>6.3</v>
      </c>
      <c r="J20" s="531">
        <v>268702</v>
      </c>
      <c r="K20" s="166">
        <v>0.2</v>
      </c>
      <c r="L20" s="155">
        <v>2488717</v>
      </c>
      <c r="M20" s="166">
        <v>1.6</v>
      </c>
      <c r="N20" s="155">
        <v>7821471</v>
      </c>
      <c r="O20" s="166">
        <v>5.0999999999999996</v>
      </c>
      <c r="P20" s="152">
        <v>15616911</v>
      </c>
      <c r="Q20" s="156">
        <v>10.1</v>
      </c>
      <c r="R20" s="531">
        <v>4960035</v>
      </c>
      <c r="S20" s="166">
        <v>3.2</v>
      </c>
      <c r="T20" s="155">
        <v>17937290</v>
      </c>
      <c r="U20" s="166">
        <v>11.6</v>
      </c>
      <c r="V20" s="155">
        <v>0</v>
      </c>
      <c r="W20" s="166">
        <v>0</v>
      </c>
      <c r="X20" s="155">
        <v>15026286</v>
      </c>
      <c r="Y20" s="156">
        <v>9.6999999999999993</v>
      </c>
      <c r="Z20" s="531">
        <v>0</v>
      </c>
      <c r="AA20" s="166">
        <v>0</v>
      </c>
      <c r="AB20" s="250" t="s">
        <v>711</v>
      </c>
      <c r="AC20" s="166">
        <v>0</v>
      </c>
      <c r="AD20" s="560">
        <v>154618588</v>
      </c>
      <c r="AE20" s="251">
        <v>100</v>
      </c>
      <c r="AF20" s="388"/>
    </row>
    <row r="21" spans="1:32" customFormat="1" ht="15.75" customHeight="1">
      <c r="A21" s="1549" t="s">
        <v>150</v>
      </c>
      <c r="B21" s="1586">
        <v>656718</v>
      </c>
      <c r="C21" s="1587">
        <v>0.4</v>
      </c>
      <c r="D21" s="1588">
        <v>16592205</v>
      </c>
      <c r="E21" s="1587">
        <v>9.4</v>
      </c>
      <c r="F21" s="1588">
        <v>70671680</v>
      </c>
      <c r="G21" s="1587">
        <v>39.9</v>
      </c>
      <c r="H21" s="1588">
        <v>21520532</v>
      </c>
      <c r="I21" s="1589">
        <v>12.2</v>
      </c>
      <c r="J21" s="1586">
        <v>1175869</v>
      </c>
      <c r="K21" s="1587">
        <v>0.7</v>
      </c>
      <c r="L21" s="1588">
        <v>2034531</v>
      </c>
      <c r="M21" s="1587">
        <v>1.1000000000000001</v>
      </c>
      <c r="N21" s="1588">
        <v>15138267</v>
      </c>
      <c r="O21" s="1587">
        <v>8.5</v>
      </c>
      <c r="P21" s="1590">
        <v>11069509</v>
      </c>
      <c r="Q21" s="1589">
        <v>6.3</v>
      </c>
      <c r="R21" s="1586">
        <v>4778642</v>
      </c>
      <c r="S21" s="1587">
        <v>2.7</v>
      </c>
      <c r="T21" s="1588">
        <v>19533898</v>
      </c>
      <c r="U21" s="1587">
        <v>11</v>
      </c>
      <c r="V21" s="1588" t="s">
        <v>304</v>
      </c>
      <c r="W21" s="1587" t="s">
        <v>304</v>
      </c>
      <c r="X21" s="1588">
        <v>13879520</v>
      </c>
      <c r="Y21" s="1589">
        <v>7.8</v>
      </c>
      <c r="Z21" s="1436" t="s">
        <v>304</v>
      </c>
      <c r="AA21" s="1591" t="s">
        <v>304</v>
      </c>
      <c r="AB21" s="1591" t="s">
        <v>304</v>
      </c>
      <c r="AC21" s="1470" t="s">
        <v>304</v>
      </c>
      <c r="AD21" s="1592">
        <v>177051371</v>
      </c>
      <c r="AE21" s="1593">
        <v>100</v>
      </c>
      <c r="AF21" s="23"/>
    </row>
    <row r="22" spans="1:32" ht="15.75" customHeight="1">
      <c r="A22" s="656" t="s">
        <v>151</v>
      </c>
      <c r="B22" s="531">
        <v>615310</v>
      </c>
      <c r="C22" s="166">
        <v>0.5</v>
      </c>
      <c r="D22" s="155">
        <v>12069763</v>
      </c>
      <c r="E22" s="166">
        <v>9.3000000000000007</v>
      </c>
      <c r="F22" s="155">
        <v>62638290</v>
      </c>
      <c r="G22" s="166">
        <v>48</v>
      </c>
      <c r="H22" s="155">
        <v>11265162</v>
      </c>
      <c r="I22" s="156">
        <v>8.6</v>
      </c>
      <c r="J22" s="531">
        <v>152535</v>
      </c>
      <c r="K22" s="166">
        <v>0.1</v>
      </c>
      <c r="L22" s="155">
        <v>788053</v>
      </c>
      <c r="M22" s="166">
        <v>0.7</v>
      </c>
      <c r="N22" s="155">
        <v>1098744</v>
      </c>
      <c r="O22" s="166">
        <v>0.8</v>
      </c>
      <c r="P22" s="152">
        <v>9932682</v>
      </c>
      <c r="Q22" s="156">
        <v>7.6</v>
      </c>
      <c r="R22" s="531">
        <v>4989640</v>
      </c>
      <c r="S22" s="166">
        <v>3.8</v>
      </c>
      <c r="T22" s="155">
        <v>16443736</v>
      </c>
      <c r="U22" s="166">
        <v>12.6</v>
      </c>
      <c r="V22" s="155">
        <v>0</v>
      </c>
      <c r="W22" s="166">
        <v>0</v>
      </c>
      <c r="X22" s="155">
        <v>10413250</v>
      </c>
      <c r="Y22" s="156">
        <v>8</v>
      </c>
      <c r="Z22" s="531">
        <v>0</v>
      </c>
      <c r="AA22" s="166">
        <v>0</v>
      </c>
      <c r="AB22" s="453">
        <v>0</v>
      </c>
      <c r="AC22" s="200">
        <v>0</v>
      </c>
      <c r="AD22" s="560">
        <v>130407165</v>
      </c>
      <c r="AE22" s="251">
        <v>100</v>
      </c>
      <c r="AF22" s="388"/>
    </row>
    <row r="23" spans="1:32" ht="15.75" customHeight="1">
      <c r="A23" s="658" t="s">
        <v>216</v>
      </c>
      <c r="B23" s="1436">
        <v>886462</v>
      </c>
      <c r="C23" s="1444">
        <v>0.4</v>
      </c>
      <c r="D23" s="1445">
        <v>27354628</v>
      </c>
      <c r="E23" s="1444">
        <v>11</v>
      </c>
      <c r="F23" s="1445">
        <v>115455936</v>
      </c>
      <c r="G23" s="1444">
        <v>46.6</v>
      </c>
      <c r="H23" s="1445">
        <v>25610647</v>
      </c>
      <c r="I23" s="1446">
        <v>10.3</v>
      </c>
      <c r="J23" s="1436">
        <v>278818</v>
      </c>
      <c r="K23" s="1444">
        <v>0.1</v>
      </c>
      <c r="L23" s="1445">
        <v>1167620</v>
      </c>
      <c r="M23" s="1444">
        <v>0.5</v>
      </c>
      <c r="N23" s="1445">
        <v>756789</v>
      </c>
      <c r="O23" s="1444">
        <v>0.3</v>
      </c>
      <c r="P23" s="1447">
        <v>24083676</v>
      </c>
      <c r="Q23" s="1446">
        <v>9.6999999999999993</v>
      </c>
      <c r="R23" s="1436">
        <v>7652357</v>
      </c>
      <c r="S23" s="1444">
        <v>3.1</v>
      </c>
      <c r="T23" s="1445">
        <v>30510299</v>
      </c>
      <c r="U23" s="1444">
        <v>12.3</v>
      </c>
      <c r="V23" s="1445">
        <v>0</v>
      </c>
      <c r="W23" s="1444">
        <v>0</v>
      </c>
      <c r="X23" s="1445">
        <v>14146963</v>
      </c>
      <c r="Y23" s="1446">
        <v>5.7</v>
      </c>
      <c r="Z23" s="1436">
        <v>0</v>
      </c>
      <c r="AA23" s="1444">
        <v>0</v>
      </c>
      <c r="AB23" s="1445">
        <v>0</v>
      </c>
      <c r="AC23" s="1448">
        <v>0</v>
      </c>
      <c r="AD23" s="1449">
        <v>247904195</v>
      </c>
      <c r="AE23" s="1450">
        <v>100</v>
      </c>
      <c r="AF23" s="388"/>
    </row>
    <row r="24" spans="1:32" ht="15.75" customHeight="1">
      <c r="A24" s="656" t="s">
        <v>153</v>
      </c>
      <c r="B24" s="538">
        <v>548404</v>
      </c>
      <c r="C24" s="187">
        <v>0.4</v>
      </c>
      <c r="D24" s="178">
        <v>18025946</v>
      </c>
      <c r="E24" s="187">
        <v>13.6</v>
      </c>
      <c r="F24" s="178">
        <v>63273865</v>
      </c>
      <c r="G24" s="187">
        <v>47.8</v>
      </c>
      <c r="H24" s="178">
        <v>10920238</v>
      </c>
      <c r="I24" s="252">
        <v>8.3000000000000007</v>
      </c>
      <c r="J24" s="538">
        <v>74502</v>
      </c>
      <c r="K24" s="187">
        <v>0.1</v>
      </c>
      <c r="L24" s="178">
        <v>652477</v>
      </c>
      <c r="M24" s="187">
        <v>0.5</v>
      </c>
      <c r="N24" s="178">
        <v>702024</v>
      </c>
      <c r="O24" s="187">
        <v>0.5</v>
      </c>
      <c r="P24" s="179">
        <v>9569682</v>
      </c>
      <c r="Q24" s="252">
        <v>7.2</v>
      </c>
      <c r="R24" s="538">
        <v>3594943</v>
      </c>
      <c r="S24" s="187">
        <v>2.7</v>
      </c>
      <c r="T24" s="178">
        <v>16363069</v>
      </c>
      <c r="U24" s="187">
        <v>12.4</v>
      </c>
      <c r="V24" s="178">
        <v>10711</v>
      </c>
      <c r="W24" s="187">
        <v>0</v>
      </c>
      <c r="X24" s="178">
        <v>8561744</v>
      </c>
      <c r="Y24" s="252">
        <v>6.5</v>
      </c>
      <c r="Z24" s="538">
        <v>0</v>
      </c>
      <c r="AA24" s="187">
        <v>0</v>
      </c>
      <c r="AB24" s="178">
        <v>0</v>
      </c>
      <c r="AC24" s="253">
        <v>0</v>
      </c>
      <c r="AD24" s="672">
        <v>132297605</v>
      </c>
      <c r="AE24" s="251">
        <v>100</v>
      </c>
      <c r="AF24" s="388"/>
    </row>
    <row r="25" spans="1:32" ht="15.75" customHeight="1">
      <c r="A25" s="658" t="s">
        <v>154</v>
      </c>
      <c r="B25" s="1436">
        <v>951923</v>
      </c>
      <c r="C25" s="1594">
        <v>0.4</v>
      </c>
      <c r="D25" s="1595">
        <v>19360976</v>
      </c>
      <c r="E25" s="1594">
        <v>7.9</v>
      </c>
      <c r="F25" s="1595">
        <v>120613571</v>
      </c>
      <c r="G25" s="1594">
        <v>49.6</v>
      </c>
      <c r="H25" s="1595">
        <v>19464618</v>
      </c>
      <c r="I25" s="1596">
        <v>8</v>
      </c>
      <c r="J25" s="1436">
        <v>181843</v>
      </c>
      <c r="K25" s="1594">
        <v>0.1</v>
      </c>
      <c r="L25" s="1595">
        <v>532062</v>
      </c>
      <c r="M25" s="1594">
        <v>0.2</v>
      </c>
      <c r="N25" s="1595">
        <v>4676184</v>
      </c>
      <c r="O25" s="1594">
        <v>1.9</v>
      </c>
      <c r="P25" s="1597">
        <v>20374965</v>
      </c>
      <c r="Q25" s="1596">
        <v>8.4</v>
      </c>
      <c r="R25" s="1436">
        <v>7478487</v>
      </c>
      <c r="S25" s="1594">
        <v>3.1</v>
      </c>
      <c r="T25" s="1595">
        <v>30649843</v>
      </c>
      <c r="U25" s="1594">
        <v>12.6</v>
      </c>
      <c r="V25" s="1595">
        <v>0</v>
      </c>
      <c r="W25" s="1594">
        <v>0</v>
      </c>
      <c r="X25" s="1595">
        <v>19039177</v>
      </c>
      <c r="Y25" s="1596">
        <v>7.8</v>
      </c>
      <c r="Z25" s="1436">
        <v>0</v>
      </c>
      <c r="AA25" s="1594">
        <v>0</v>
      </c>
      <c r="AB25" s="1595">
        <v>0</v>
      </c>
      <c r="AC25" s="1598">
        <v>0</v>
      </c>
      <c r="AD25" s="1449">
        <v>243323649</v>
      </c>
      <c r="AE25" s="1599">
        <v>100</v>
      </c>
      <c r="AF25" s="388"/>
    </row>
    <row r="26" spans="1:32" ht="15.75" customHeight="1">
      <c r="A26" s="656" t="s">
        <v>155</v>
      </c>
      <c r="B26" s="538">
        <v>632884</v>
      </c>
      <c r="C26" s="452">
        <v>0.4</v>
      </c>
      <c r="D26" s="453">
        <v>14612689</v>
      </c>
      <c r="E26" s="452">
        <v>8.6999999999999993</v>
      </c>
      <c r="F26" s="453">
        <v>80636572</v>
      </c>
      <c r="G26" s="452">
        <v>48.2</v>
      </c>
      <c r="H26" s="453">
        <v>17023384</v>
      </c>
      <c r="I26" s="279">
        <v>10.199999999999999</v>
      </c>
      <c r="J26" s="538">
        <v>87612</v>
      </c>
      <c r="K26" s="452">
        <v>0.1</v>
      </c>
      <c r="L26" s="453">
        <v>517029</v>
      </c>
      <c r="M26" s="452">
        <v>0.3</v>
      </c>
      <c r="N26" s="453">
        <v>1846951</v>
      </c>
      <c r="O26" s="452">
        <v>1.1000000000000001</v>
      </c>
      <c r="P26" s="276">
        <v>15958614</v>
      </c>
      <c r="Q26" s="279">
        <v>9.5</v>
      </c>
      <c r="R26" s="538">
        <v>5695641</v>
      </c>
      <c r="S26" s="452">
        <v>3.4</v>
      </c>
      <c r="T26" s="453">
        <v>20811084</v>
      </c>
      <c r="U26" s="452">
        <v>12.4</v>
      </c>
      <c r="V26" s="453">
        <v>0</v>
      </c>
      <c r="W26" s="452">
        <v>0</v>
      </c>
      <c r="X26" s="453">
        <v>9438552</v>
      </c>
      <c r="Y26" s="279">
        <v>5.6</v>
      </c>
      <c r="Z26" s="538">
        <v>0</v>
      </c>
      <c r="AA26" s="452">
        <v>0</v>
      </c>
      <c r="AB26" s="453">
        <v>0</v>
      </c>
      <c r="AC26" s="385">
        <v>0</v>
      </c>
      <c r="AD26" s="672">
        <v>167261012</v>
      </c>
      <c r="AE26" s="320">
        <v>100</v>
      </c>
      <c r="AF26" s="388"/>
    </row>
    <row r="27" spans="1:32" ht="15.75" customHeight="1">
      <c r="A27" s="658" t="s">
        <v>156</v>
      </c>
      <c r="B27" s="1436">
        <v>741303</v>
      </c>
      <c r="C27" s="1594">
        <v>0.3</v>
      </c>
      <c r="D27" s="1595">
        <v>28602262</v>
      </c>
      <c r="E27" s="1594">
        <v>12.1</v>
      </c>
      <c r="F27" s="1595">
        <v>122423981</v>
      </c>
      <c r="G27" s="1594">
        <v>51.8</v>
      </c>
      <c r="H27" s="1595">
        <v>18174629</v>
      </c>
      <c r="I27" s="1596">
        <v>7.7</v>
      </c>
      <c r="J27" s="1436">
        <v>376415</v>
      </c>
      <c r="K27" s="1594">
        <v>0.2</v>
      </c>
      <c r="L27" s="1595">
        <v>435703</v>
      </c>
      <c r="M27" s="1594">
        <v>0.2</v>
      </c>
      <c r="N27" s="1595">
        <v>1404713</v>
      </c>
      <c r="O27" s="1594">
        <v>0.6</v>
      </c>
      <c r="P27" s="1597">
        <v>17513141</v>
      </c>
      <c r="Q27" s="1596">
        <v>7.4</v>
      </c>
      <c r="R27" s="1436">
        <v>6664488</v>
      </c>
      <c r="S27" s="1594">
        <v>2.8</v>
      </c>
      <c r="T27" s="1595">
        <v>27103470</v>
      </c>
      <c r="U27" s="1594">
        <v>11.5</v>
      </c>
      <c r="V27" s="1595">
        <v>42170</v>
      </c>
      <c r="W27" s="1594">
        <v>0</v>
      </c>
      <c r="X27" s="1595">
        <v>12747772</v>
      </c>
      <c r="Y27" s="1596">
        <v>5.4</v>
      </c>
      <c r="Z27" s="1436" t="s">
        <v>304</v>
      </c>
      <c r="AA27" s="1594" t="s">
        <v>304</v>
      </c>
      <c r="AB27" s="1595" t="s">
        <v>304</v>
      </c>
      <c r="AC27" s="1598" t="s">
        <v>304</v>
      </c>
      <c r="AD27" s="1449">
        <v>236230047</v>
      </c>
      <c r="AE27" s="1599">
        <v>100</v>
      </c>
      <c r="AF27" s="388"/>
    </row>
    <row r="28" spans="1:32" ht="15.75" customHeight="1">
      <c r="A28" s="656" t="s">
        <v>157</v>
      </c>
      <c r="B28" s="531">
        <v>760467</v>
      </c>
      <c r="C28" s="478">
        <v>0.4</v>
      </c>
      <c r="D28" s="477">
        <v>18561743</v>
      </c>
      <c r="E28" s="478">
        <v>10.8</v>
      </c>
      <c r="F28" s="477">
        <v>72335794</v>
      </c>
      <c r="G28" s="478">
        <v>42.3</v>
      </c>
      <c r="H28" s="477">
        <v>14071926</v>
      </c>
      <c r="I28" s="121">
        <v>8.1999999999999993</v>
      </c>
      <c r="J28" s="531">
        <v>324982</v>
      </c>
      <c r="K28" s="478">
        <v>0.2</v>
      </c>
      <c r="L28" s="477">
        <v>1090600</v>
      </c>
      <c r="M28" s="478">
        <v>0.6</v>
      </c>
      <c r="N28" s="477">
        <v>3074590</v>
      </c>
      <c r="O28" s="478">
        <v>1.8</v>
      </c>
      <c r="P28" s="130">
        <v>17690789</v>
      </c>
      <c r="Q28" s="121">
        <v>10.3</v>
      </c>
      <c r="R28" s="531">
        <v>6382459</v>
      </c>
      <c r="S28" s="478">
        <v>3.7</v>
      </c>
      <c r="T28" s="477">
        <v>19548043</v>
      </c>
      <c r="U28" s="478">
        <v>11.5</v>
      </c>
      <c r="V28" s="477">
        <v>72509</v>
      </c>
      <c r="W28" s="478">
        <v>0</v>
      </c>
      <c r="X28" s="477">
        <v>17401710</v>
      </c>
      <c r="Y28" s="121">
        <v>10.199999999999999</v>
      </c>
      <c r="Z28" s="538">
        <v>0</v>
      </c>
      <c r="AA28" s="494">
        <v>0</v>
      </c>
      <c r="AB28" s="178">
        <v>0</v>
      </c>
      <c r="AC28" s="494">
        <v>0</v>
      </c>
      <c r="AD28" s="560">
        <v>171315612</v>
      </c>
      <c r="AE28" s="338">
        <v>100</v>
      </c>
      <c r="AF28" s="388"/>
    </row>
    <row r="29" spans="1:32" ht="15.75" customHeight="1">
      <c r="A29" s="1401" t="s">
        <v>158</v>
      </c>
      <c r="B29" s="1406">
        <v>716569</v>
      </c>
      <c r="C29" s="1411">
        <v>0.4</v>
      </c>
      <c r="D29" s="1407">
        <v>19598419</v>
      </c>
      <c r="E29" s="1411">
        <v>10.5</v>
      </c>
      <c r="F29" s="1407">
        <v>71470185</v>
      </c>
      <c r="G29" s="1411">
        <v>38.4</v>
      </c>
      <c r="H29" s="1407">
        <v>11841057</v>
      </c>
      <c r="I29" s="1495">
        <v>6.4</v>
      </c>
      <c r="J29" s="1406">
        <v>756587</v>
      </c>
      <c r="K29" s="1411">
        <v>0.4</v>
      </c>
      <c r="L29" s="1407">
        <v>3975868</v>
      </c>
      <c r="M29" s="1411">
        <v>2.1</v>
      </c>
      <c r="N29" s="1407">
        <v>4980218</v>
      </c>
      <c r="O29" s="1411">
        <v>2.7</v>
      </c>
      <c r="P29" s="1408">
        <v>23538051</v>
      </c>
      <c r="Q29" s="1495">
        <v>12.6</v>
      </c>
      <c r="R29" s="1406">
        <v>4765982</v>
      </c>
      <c r="S29" s="1411">
        <v>2.6</v>
      </c>
      <c r="T29" s="1407">
        <v>19390955</v>
      </c>
      <c r="U29" s="1411">
        <v>10.4</v>
      </c>
      <c r="V29" s="1407">
        <v>2397238</v>
      </c>
      <c r="W29" s="1411">
        <v>1.3</v>
      </c>
      <c r="X29" s="1407">
        <v>22697482</v>
      </c>
      <c r="Y29" s="1495">
        <v>12.2</v>
      </c>
      <c r="Z29" s="1406">
        <v>0</v>
      </c>
      <c r="AA29" s="1411">
        <v>0</v>
      </c>
      <c r="AB29" s="1407">
        <v>0</v>
      </c>
      <c r="AC29" s="1496">
        <v>0</v>
      </c>
      <c r="AD29" s="1497">
        <v>186128611</v>
      </c>
      <c r="AE29" s="1498">
        <v>100</v>
      </c>
      <c r="AF29" s="388"/>
    </row>
    <row r="30" spans="1:32" s="1207" customFormat="1" ht="15.75" customHeight="1">
      <c r="A30" s="656" t="s">
        <v>217</v>
      </c>
      <c r="B30" s="531">
        <v>883297</v>
      </c>
      <c r="C30" s="166">
        <v>0.4</v>
      </c>
      <c r="D30" s="155">
        <v>18242491</v>
      </c>
      <c r="E30" s="166">
        <v>8.6999999999999993</v>
      </c>
      <c r="F30" s="155">
        <v>84398523</v>
      </c>
      <c r="G30" s="166">
        <v>40.4</v>
      </c>
      <c r="H30" s="155">
        <v>16411380</v>
      </c>
      <c r="I30" s="156">
        <v>7.9</v>
      </c>
      <c r="J30" s="531">
        <v>312229</v>
      </c>
      <c r="K30" s="166">
        <v>0.2</v>
      </c>
      <c r="L30" s="155">
        <v>3185772</v>
      </c>
      <c r="M30" s="166">
        <v>1.5</v>
      </c>
      <c r="N30" s="155">
        <v>4482740</v>
      </c>
      <c r="O30" s="166">
        <v>2.1</v>
      </c>
      <c r="P30" s="152">
        <v>22613640</v>
      </c>
      <c r="Q30" s="156">
        <v>10.8</v>
      </c>
      <c r="R30" s="531">
        <v>5243148</v>
      </c>
      <c r="S30" s="166">
        <v>2.5</v>
      </c>
      <c r="T30" s="155">
        <v>32326930</v>
      </c>
      <c r="U30" s="166">
        <v>15.5</v>
      </c>
      <c r="V30" s="155">
        <v>3190668</v>
      </c>
      <c r="W30" s="166">
        <v>1.5</v>
      </c>
      <c r="X30" s="155">
        <v>17081875</v>
      </c>
      <c r="Y30" s="156">
        <v>8.1999999999999993</v>
      </c>
      <c r="Z30" s="1231">
        <v>567778</v>
      </c>
      <c r="AA30" s="166">
        <v>0.3</v>
      </c>
      <c r="AB30" s="1232">
        <v>0</v>
      </c>
      <c r="AC30" s="253">
        <v>0</v>
      </c>
      <c r="AD30" s="560">
        <v>208940471</v>
      </c>
      <c r="AE30" s="251">
        <v>100</v>
      </c>
      <c r="AF30" s="1208"/>
    </row>
    <row r="31" spans="1:32" ht="15.75" customHeight="1">
      <c r="A31" s="658" t="s">
        <v>218</v>
      </c>
      <c r="B31" s="1436">
        <v>660962</v>
      </c>
      <c r="C31" s="487">
        <v>0.5</v>
      </c>
      <c r="D31" s="486">
        <v>10219857</v>
      </c>
      <c r="E31" s="487">
        <v>8.1</v>
      </c>
      <c r="F31" s="486">
        <v>51852936</v>
      </c>
      <c r="G31" s="487">
        <v>41</v>
      </c>
      <c r="H31" s="486">
        <v>11909965</v>
      </c>
      <c r="I31" s="125">
        <v>9.4</v>
      </c>
      <c r="J31" s="1436">
        <v>224871</v>
      </c>
      <c r="K31" s="487">
        <v>0.2</v>
      </c>
      <c r="L31" s="486">
        <v>2833395</v>
      </c>
      <c r="M31" s="487">
        <v>2.2000000000000002</v>
      </c>
      <c r="N31" s="486">
        <v>2528777</v>
      </c>
      <c r="O31" s="487">
        <v>2</v>
      </c>
      <c r="P31" s="1600">
        <v>16928445</v>
      </c>
      <c r="Q31" s="125">
        <v>13.4</v>
      </c>
      <c r="R31" s="1436">
        <v>3637722</v>
      </c>
      <c r="S31" s="487">
        <v>2.9</v>
      </c>
      <c r="T31" s="486">
        <v>12587519</v>
      </c>
      <c r="U31" s="487">
        <v>9.9</v>
      </c>
      <c r="V31" s="486">
        <v>402116</v>
      </c>
      <c r="W31" s="487">
        <v>0.3</v>
      </c>
      <c r="X31" s="486">
        <v>12780634</v>
      </c>
      <c r="Y31" s="125">
        <v>10.1</v>
      </c>
      <c r="Z31" s="1436">
        <v>0</v>
      </c>
      <c r="AA31" s="487">
        <v>0</v>
      </c>
      <c r="AB31" s="486">
        <v>0</v>
      </c>
      <c r="AC31" s="487">
        <v>0</v>
      </c>
      <c r="AD31" s="1449">
        <v>126567199</v>
      </c>
      <c r="AE31" s="125">
        <v>100</v>
      </c>
      <c r="AF31" s="388"/>
    </row>
    <row r="32" spans="1:32" s="1207" customFormat="1" ht="15.75" customHeight="1">
      <c r="A32" s="656" t="s">
        <v>219</v>
      </c>
      <c r="B32" s="531">
        <v>528310</v>
      </c>
      <c r="C32" s="1238">
        <v>0.6</v>
      </c>
      <c r="D32" s="472">
        <v>15142765</v>
      </c>
      <c r="E32" s="1238">
        <v>16.899999999999999</v>
      </c>
      <c r="F32" s="472">
        <v>38368635</v>
      </c>
      <c r="G32" s="1238">
        <v>42.9</v>
      </c>
      <c r="H32" s="472">
        <v>6799322</v>
      </c>
      <c r="I32" s="1239">
        <v>7.6</v>
      </c>
      <c r="J32" s="531">
        <v>183636</v>
      </c>
      <c r="K32" s="1238">
        <v>0.2</v>
      </c>
      <c r="L32" s="472">
        <v>842624</v>
      </c>
      <c r="M32" s="1238">
        <v>0.9</v>
      </c>
      <c r="N32" s="472">
        <v>1714802</v>
      </c>
      <c r="O32" s="1238">
        <v>1.9</v>
      </c>
      <c r="P32" s="1007">
        <v>7415024</v>
      </c>
      <c r="Q32" s="1239">
        <v>8.3000000000000007</v>
      </c>
      <c r="R32" s="531">
        <v>2311310</v>
      </c>
      <c r="S32" s="1238">
        <v>2.6</v>
      </c>
      <c r="T32" s="472">
        <v>8026974</v>
      </c>
      <c r="U32" s="1238">
        <v>9</v>
      </c>
      <c r="V32" s="472">
        <v>0</v>
      </c>
      <c r="W32" s="1238">
        <v>0</v>
      </c>
      <c r="X32" s="472">
        <v>8144925</v>
      </c>
      <c r="Y32" s="1239">
        <v>9.1</v>
      </c>
      <c r="Z32" s="531" t="s">
        <v>199</v>
      </c>
      <c r="AA32" s="1238" t="s">
        <v>199</v>
      </c>
      <c r="AB32" s="472" t="s">
        <v>199</v>
      </c>
      <c r="AC32" s="1240" t="s">
        <v>199</v>
      </c>
      <c r="AD32" s="560">
        <v>89478327</v>
      </c>
      <c r="AE32" s="469">
        <v>100</v>
      </c>
      <c r="AF32" s="1208"/>
    </row>
    <row r="33" spans="1:32" ht="15.75" customHeight="1">
      <c r="A33" s="658" t="s">
        <v>162</v>
      </c>
      <c r="B33" s="1436">
        <v>666347</v>
      </c>
      <c r="C33" s="487">
        <v>0.4</v>
      </c>
      <c r="D33" s="486">
        <v>16946419</v>
      </c>
      <c r="E33" s="487">
        <v>10.199999999999999</v>
      </c>
      <c r="F33" s="486">
        <v>63755066</v>
      </c>
      <c r="G33" s="487">
        <v>38.200000000000003</v>
      </c>
      <c r="H33" s="486">
        <v>11859445</v>
      </c>
      <c r="I33" s="125">
        <v>7.1</v>
      </c>
      <c r="J33" s="1436">
        <v>638318</v>
      </c>
      <c r="K33" s="487">
        <v>0.4</v>
      </c>
      <c r="L33" s="486">
        <v>2377117</v>
      </c>
      <c r="M33" s="487">
        <v>1.4</v>
      </c>
      <c r="N33" s="486">
        <v>8861615</v>
      </c>
      <c r="O33" s="487">
        <v>5.3</v>
      </c>
      <c r="P33" s="1600">
        <v>18066031</v>
      </c>
      <c r="Q33" s="125">
        <v>10.8</v>
      </c>
      <c r="R33" s="1436">
        <v>5700485</v>
      </c>
      <c r="S33" s="487">
        <v>3.4</v>
      </c>
      <c r="T33" s="486">
        <v>20932711</v>
      </c>
      <c r="U33" s="487">
        <v>12.6</v>
      </c>
      <c r="V33" s="486">
        <v>933630</v>
      </c>
      <c r="W33" s="487">
        <v>0.6</v>
      </c>
      <c r="X33" s="486">
        <v>15981725</v>
      </c>
      <c r="Y33" s="125">
        <v>9.6</v>
      </c>
      <c r="Z33" s="1436">
        <v>0</v>
      </c>
      <c r="AA33" s="487">
        <v>0</v>
      </c>
      <c r="AB33" s="486">
        <v>0</v>
      </c>
      <c r="AC33" s="1601">
        <v>0</v>
      </c>
      <c r="AD33" s="1449">
        <v>166718909</v>
      </c>
      <c r="AE33" s="386">
        <v>100</v>
      </c>
      <c r="AF33" s="388"/>
    </row>
    <row r="34" spans="1:32" s="1207" customFormat="1" ht="15.75" customHeight="1">
      <c r="A34" s="656" t="s">
        <v>220</v>
      </c>
      <c r="B34" s="531">
        <v>449979</v>
      </c>
      <c r="C34" s="478">
        <v>0.4</v>
      </c>
      <c r="D34" s="477">
        <v>14471363</v>
      </c>
      <c r="E34" s="478">
        <v>12.7</v>
      </c>
      <c r="F34" s="477">
        <v>41744973</v>
      </c>
      <c r="G34" s="478">
        <v>36.700000000000003</v>
      </c>
      <c r="H34" s="477">
        <v>8159099</v>
      </c>
      <c r="I34" s="121">
        <v>7.2</v>
      </c>
      <c r="J34" s="531">
        <v>130974</v>
      </c>
      <c r="K34" s="478">
        <v>0.1</v>
      </c>
      <c r="L34" s="477">
        <v>2350124</v>
      </c>
      <c r="M34" s="478">
        <v>2.1</v>
      </c>
      <c r="N34" s="477">
        <v>7159440</v>
      </c>
      <c r="O34" s="478">
        <v>6.3</v>
      </c>
      <c r="P34" s="130">
        <v>10499389</v>
      </c>
      <c r="Q34" s="121">
        <v>9.1999999999999993</v>
      </c>
      <c r="R34" s="531">
        <v>2873975</v>
      </c>
      <c r="S34" s="478">
        <v>2.5</v>
      </c>
      <c r="T34" s="477">
        <v>17241722</v>
      </c>
      <c r="U34" s="478">
        <v>15.2</v>
      </c>
      <c r="V34" s="477">
        <v>72897</v>
      </c>
      <c r="W34" s="478">
        <v>0.1</v>
      </c>
      <c r="X34" s="477">
        <v>8463295</v>
      </c>
      <c r="Y34" s="121">
        <v>7.5</v>
      </c>
      <c r="Z34" s="531" t="s">
        <v>304</v>
      </c>
      <c r="AA34" s="478" t="s">
        <v>304</v>
      </c>
      <c r="AB34" s="477" t="s">
        <v>304</v>
      </c>
      <c r="AC34" s="329" t="s">
        <v>304</v>
      </c>
      <c r="AD34" s="560">
        <v>113617230</v>
      </c>
      <c r="AE34" s="338">
        <v>100</v>
      </c>
      <c r="AF34" s="1208"/>
    </row>
    <row r="35" spans="1:32" ht="15.75" customHeight="1">
      <c r="A35" s="658" t="s">
        <v>164</v>
      </c>
      <c r="B35" s="1436">
        <v>755088</v>
      </c>
      <c r="C35" s="487">
        <v>0.4</v>
      </c>
      <c r="D35" s="486">
        <v>15721643</v>
      </c>
      <c r="E35" s="487">
        <v>8.1</v>
      </c>
      <c r="F35" s="486">
        <v>77901051</v>
      </c>
      <c r="G35" s="487">
        <v>40.299999999999997</v>
      </c>
      <c r="H35" s="486">
        <v>15631017</v>
      </c>
      <c r="I35" s="125">
        <v>8.1</v>
      </c>
      <c r="J35" s="1436">
        <v>169893</v>
      </c>
      <c r="K35" s="487">
        <v>0.1</v>
      </c>
      <c r="L35" s="486">
        <v>1368991</v>
      </c>
      <c r="M35" s="487">
        <v>0.7</v>
      </c>
      <c r="N35" s="486">
        <v>20581788</v>
      </c>
      <c r="O35" s="487">
        <v>10.7</v>
      </c>
      <c r="P35" s="1600">
        <v>17485281</v>
      </c>
      <c r="Q35" s="125">
        <v>9.1</v>
      </c>
      <c r="R35" s="1436">
        <v>9284602</v>
      </c>
      <c r="S35" s="487">
        <v>4.8</v>
      </c>
      <c r="T35" s="486">
        <v>21453517</v>
      </c>
      <c r="U35" s="487">
        <v>11.1</v>
      </c>
      <c r="V35" s="486" t="s">
        <v>304</v>
      </c>
      <c r="W35" s="487" t="s">
        <v>304</v>
      </c>
      <c r="X35" s="486">
        <v>12756679</v>
      </c>
      <c r="Y35" s="125">
        <v>6.6</v>
      </c>
      <c r="Z35" s="1436" t="s">
        <v>304</v>
      </c>
      <c r="AA35" s="487" t="s">
        <v>304</v>
      </c>
      <c r="AB35" s="486" t="s">
        <v>304</v>
      </c>
      <c r="AC35" s="1601" t="s">
        <v>304</v>
      </c>
      <c r="AD35" s="1449">
        <v>193109850</v>
      </c>
      <c r="AE35" s="386">
        <v>100</v>
      </c>
      <c r="AF35" s="388"/>
    </row>
    <row r="36" spans="1:32" ht="15.75" customHeight="1">
      <c r="A36" s="656" t="s">
        <v>165</v>
      </c>
      <c r="B36" s="531">
        <v>630477</v>
      </c>
      <c r="C36" s="478">
        <v>0.4</v>
      </c>
      <c r="D36" s="477">
        <v>11451324</v>
      </c>
      <c r="E36" s="478">
        <v>7.6</v>
      </c>
      <c r="F36" s="477">
        <v>65234731</v>
      </c>
      <c r="G36" s="478">
        <v>43.2</v>
      </c>
      <c r="H36" s="477">
        <v>17138129</v>
      </c>
      <c r="I36" s="121">
        <v>11.4</v>
      </c>
      <c r="J36" s="531">
        <v>291086</v>
      </c>
      <c r="K36" s="478">
        <v>0.2</v>
      </c>
      <c r="L36" s="477">
        <v>2313006</v>
      </c>
      <c r="M36" s="478">
        <v>1.5</v>
      </c>
      <c r="N36" s="477">
        <v>4423248</v>
      </c>
      <c r="O36" s="478">
        <v>2.9</v>
      </c>
      <c r="P36" s="130">
        <v>13843502</v>
      </c>
      <c r="Q36" s="121">
        <v>9.1999999999999993</v>
      </c>
      <c r="R36" s="531">
        <v>4192379</v>
      </c>
      <c r="S36" s="478">
        <v>2.8</v>
      </c>
      <c r="T36" s="477">
        <v>21405238</v>
      </c>
      <c r="U36" s="478">
        <v>14.2</v>
      </c>
      <c r="V36" s="477">
        <v>176597</v>
      </c>
      <c r="W36" s="478">
        <v>0.1</v>
      </c>
      <c r="X36" s="477">
        <v>9864964</v>
      </c>
      <c r="Y36" s="121">
        <v>6.5</v>
      </c>
      <c r="Z36" s="531" t="s">
        <v>304</v>
      </c>
      <c r="AA36" s="478" t="s">
        <v>304</v>
      </c>
      <c r="AB36" s="477" t="s">
        <v>304</v>
      </c>
      <c r="AC36" s="329" t="s">
        <v>304</v>
      </c>
      <c r="AD36" s="560">
        <v>150964681</v>
      </c>
      <c r="AE36" s="338">
        <v>100</v>
      </c>
      <c r="AF36" s="388"/>
    </row>
    <row r="37" spans="1:32" ht="15.75" customHeight="1">
      <c r="A37" s="658" t="s">
        <v>166</v>
      </c>
      <c r="B37" s="1436">
        <v>680837</v>
      </c>
      <c r="C37" s="487">
        <v>0.5</v>
      </c>
      <c r="D37" s="486">
        <v>13780146</v>
      </c>
      <c r="E37" s="487">
        <v>9.3000000000000007</v>
      </c>
      <c r="F37" s="486">
        <v>62138015</v>
      </c>
      <c r="G37" s="487">
        <v>41.9</v>
      </c>
      <c r="H37" s="486">
        <v>15697312</v>
      </c>
      <c r="I37" s="125">
        <v>10.6</v>
      </c>
      <c r="J37" s="1436">
        <v>98811</v>
      </c>
      <c r="K37" s="487">
        <v>0.1</v>
      </c>
      <c r="L37" s="486">
        <v>2159209</v>
      </c>
      <c r="M37" s="487">
        <v>1.4</v>
      </c>
      <c r="N37" s="486">
        <v>2944718</v>
      </c>
      <c r="O37" s="487">
        <v>2</v>
      </c>
      <c r="P37" s="1600">
        <v>19517493</v>
      </c>
      <c r="Q37" s="125">
        <v>13.1</v>
      </c>
      <c r="R37" s="1436">
        <v>4383091</v>
      </c>
      <c r="S37" s="487">
        <v>2.9</v>
      </c>
      <c r="T37" s="486">
        <v>20134572</v>
      </c>
      <c r="U37" s="487">
        <v>13.6</v>
      </c>
      <c r="V37" s="486">
        <v>3058</v>
      </c>
      <c r="W37" s="487">
        <v>0</v>
      </c>
      <c r="X37" s="486">
        <v>6847193</v>
      </c>
      <c r="Y37" s="125">
        <v>4.5999999999999996</v>
      </c>
      <c r="Z37" s="1436" t="s">
        <v>304</v>
      </c>
      <c r="AA37" s="487" t="s">
        <v>304</v>
      </c>
      <c r="AB37" s="486" t="s">
        <v>304</v>
      </c>
      <c r="AC37" s="486" t="s">
        <v>304</v>
      </c>
      <c r="AD37" s="1449">
        <v>148384455</v>
      </c>
      <c r="AE37" s="386">
        <v>100</v>
      </c>
      <c r="AF37" s="388"/>
    </row>
    <row r="38" spans="1:32" ht="15.75" customHeight="1">
      <c r="A38" s="656" t="s">
        <v>167</v>
      </c>
      <c r="B38" s="531">
        <v>599214</v>
      </c>
      <c r="C38" s="478">
        <v>0.4</v>
      </c>
      <c r="D38" s="477">
        <v>12442641</v>
      </c>
      <c r="E38" s="478">
        <v>8.6999999999999993</v>
      </c>
      <c r="F38" s="477">
        <v>71569441</v>
      </c>
      <c r="G38" s="478">
        <v>49.8</v>
      </c>
      <c r="H38" s="477">
        <v>13163476</v>
      </c>
      <c r="I38" s="121">
        <v>9.1999999999999993</v>
      </c>
      <c r="J38" s="531">
        <v>109098</v>
      </c>
      <c r="K38" s="478">
        <v>0.1</v>
      </c>
      <c r="L38" s="477">
        <v>1689462</v>
      </c>
      <c r="M38" s="478">
        <v>1.2</v>
      </c>
      <c r="N38" s="477">
        <v>2504609</v>
      </c>
      <c r="O38" s="478">
        <v>1.7</v>
      </c>
      <c r="P38" s="130">
        <v>13449786</v>
      </c>
      <c r="Q38" s="121">
        <v>9.3000000000000007</v>
      </c>
      <c r="R38" s="531">
        <v>4274470</v>
      </c>
      <c r="S38" s="478">
        <v>3</v>
      </c>
      <c r="T38" s="477">
        <v>13773689</v>
      </c>
      <c r="U38" s="478">
        <v>9.6</v>
      </c>
      <c r="V38" s="477" t="s">
        <v>304</v>
      </c>
      <c r="W38" s="478" t="s">
        <v>304</v>
      </c>
      <c r="X38" s="477">
        <v>10057830</v>
      </c>
      <c r="Y38" s="121">
        <v>7</v>
      </c>
      <c r="Z38" s="531">
        <v>1493</v>
      </c>
      <c r="AA38" s="478">
        <v>0</v>
      </c>
      <c r="AB38" s="477" t="s">
        <v>304</v>
      </c>
      <c r="AC38" s="329" t="s">
        <v>304</v>
      </c>
      <c r="AD38" s="560">
        <v>143635209</v>
      </c>
      <c r="AE38" s="338">
        <v>100</v>
      </c>
      <c r="AF38" s="388"/>
    </row>
    <row r="39" spans="1:32" ht="15.6" customHeight="1">
      <c r="A39" s="658" t="s">
        <v>168</v>
      </c>
      <c r="B39" s="1436">
        <v>875850</v>
      </c>
      <c r="C39" s="487">
        <v>0.4</v>
      </c>
      <c r="D39" s="486">
        <v>39014514</v>
      </c>
      <c r="E39" s="487">
        <v>17</v>
      </c>
      <c r="F39" s="486">
        <v>73528039</v>
      </c>
      <c r="G39" s="487">
        <v>32</v>
      </c>
      <c r="H39" s="486">
        <v>22295269</v>
      </c>
      <c r="I39" s="125">
        <v>9.6999999999999993</v>
      </c>
      <c r="J39" s="1436">
        <v>499224</v>
      </c>
      <c r="K39" s="487">
        <v>0.2</v>
      </c>
      <c r="L39" s="486">
        <v>3107558</v>
      </c>
      <c r="M39" s="487">
        <v>1.4</v>
      </c>
      <c r="N39" s="486">
        <v>4126005</v>
      </c>
      <c r="O39" s="487">
        <v>1.8</v>
      </c>
      <c r="P39" s="1600">
        <v>37675019</v>
      </c>
      <c r="Q39" s="125">
        <v>16.399999999999999</v>
      </c>
      <c r="R39" s="1436">
        <v>7827279</v>
      </c>
      <c r="S39" s="487">
        <v>3.4</v>
      </c>
      <c r="T39" s="486">
        <v>32907875</v>
      </c>
      <c r="U39" s="487">
        <v>14.3</v>
      </c>
      <c r="V39" s="486">
        <v>581009</v>
      </c>
      <c r="W39" s="487">
        <v>0.3</v>
      </c>
      <c r="X39" s="486">
        <v>7007271</v>
      </c>
      <c r="Y39" s="125">
        <v>3.1</v>
      </c>
      <c r="Z39" s="1436" t="s">
        <v>304</v>
      </c>
      <c r="AA39" s="487" t="s">
        <v>304</v>
      </c>
      <c r="AB39" s="486" t="s">
        <v>304</v>
      </c>
      <c r="AC39" s="1601" t="s">
        <v>304</v>
      </c>
      <c r="AD39" s="1449">
        <v>229444912</v>
      </c>
      <c r="AE39" s="386">
        <v>100</v>
      </c>
      <c r="AF39" s="388"/>
    </row>
    <row r="40" spans="1:32" s="1279" customFormat="1" ht="15.75" customHeight="1">
      <c r="A40" s="1086" t="s">
        <v>169</v>
      </c>
      <c r="B40" s="1130">
        <v>654409</v>
      </c>
      <c r="C40" s="1150">
        <v>0.44739579099602372</v>
      </c>
      <c r="D40" s="1112">
        <v>12159791</v>
      </c>
      <c r="E40" s="1150">
        <v>8.3132098011966988</v>
      </c>
      <c r="F40" s="1112">
        <v>70917343</v>
      </c>
      <c r="G40" s="1150">
        <v>48.483625327312623</v>
      </c>
      <c r="H40" s="1112">
        <v>12441000</v>
      </c>
      <c r="I40" s="1284">
        <v>8.5054622350571769</v>
      </c>
      <c r="J40" s="1130">
        <v>82500</v>
      </c>
      <c r="K40" s="1150">
        <v>5.6402269463243879E-2</v>
      </c>
      <c r="L40" s="1112">
        <v>821044</v>
      </c>
      <c r="M40" s="1150">
        <v>0.56131812035369222</v>
      </c>
      <c r="N40" s="1112">
        <v>1079641</v>
      </c>
      <c r="O40" s="1150">
        <v>0.73811154673413426</v>
      </c>
      <c r="P40" s="1124">
        <v>10087413</v>
      </c>
      <c r="Q40" s="1284">
        <v>6.9</v>
      </c>
      <c r="R40" s="1130">
        <v>5057523</v>
      </c>
      <c r="S40" s="1150">
        <v>3.4576457583339826</v>
      </c>
      <c r="T40" s="1112">
        <v>22522480</v>
      </c>
      <c r="U40" s="1150">
        <v>15.397805890188131</v>
      </c>
      <c r="V40" s="1112">
        <v>81211</v>
      </c>
      <c r="W40" s="1150">
        <v>5.5521026731872702E-2</v>
      </c>
      <c r="X40" s="1112">
        <v>10361698</v>
      </c>
      <c r="Y40" s="1284">
        <v>7.0839185780940008</v>
      </c>
      <c r="Z40" s="1130">
        <v>4657</v>
      </c>
      <c r="AA40" s="1150">
        <v>3.1838226532160817E-3</v>
      </c>
      <c r="AB40" s="1112">
        <v>0</v>
      </c>
      <c r="AC40" s="1285">
        <v>0</v>
      </c>
      <c r="AD40" s="1286">
        <v>146270710</v>
      </c>
      <c r="AE40" s="1104">
        <v>100</v>
      </c>
      <c r="AF40" s="1287"/>
    </row>
    <row r="41" spans="1:32" ht="15.75" customHeight="1">
      <c r="A41" s="658" t="s">
        <v>170</v>
      </c>
      <c r="B41" s="1436">
        <v>641584</v>
      </c>
      <c r="C41" s="487">
        <v>0.3</v>
      </c>
      <c r="D41" s="486">
        <v>25804540</v>
      </c>
      <c r="E41" s="487">
        <v>13.4</v>
      </c>
      <c r="F41" s="486">
        <v>102414942</v>
      </c>
      <c r="G41" s="487">
        <v>53.3</v>
      </c>
      <c r="H41" s="486">
        <v>13288264</v>
      </c>
      <c r="I41" s="125">
        <v>6.9</v>
      </c>
      <c r="J41" s="1436">
        <v>249504</v>
      </c>
      <c r="K41" s="487">
        <v>0.1</v>
      </c>
      <c r="L41" s="486">
        <v>50659</v>
      </c>
      <c r="M41" s="487">
        <v>0</v>
      </c>
      <c r="N41" s="486">
        <v>1334153</v>
      </c>
      <c r="O41" s="487">
        <v>0.7</v>
      </c>
      <c r="P41" s="1600">
        <v>11085865</v>
      </c>
      <c r="Q41" s="125">
        <v>5.8</v>
      </c>
      <c r="R41" s="1436">
        <v>6104423</v>
      </c>
      <c r="S41" s="487">
        <v>3.3</v>
      </c>
      <c r="T41" s="486">
        <v>22087097</v>
      </c>
      <c r="U41" s="487">
        <v>11.5</v>
      </c>
      <c r="V41" s="486">
        <v>0</v>
      </c>
      <c r="W41" s="487">
        <v>0</v>
      </c>
      <c r="X41" s="486">
        <v>9060342</v>
      </c>
      <c r="Y41" s="125">
        <v>4.7</v>
      </c>
      <c r="Z41" s="1436">
        <v>0</v>
      </c>
      <c r="AA41" s="487">
        <v>0</v>
      </c>
      <c r="AB41" s="486">
        <v>0</v>
      </c>
      <c r="AC41" s="1601">
        <v>0</v>
      </c>
      <c r="AD41" s="1449">
        <v>192121373</v>
      </c>
      <c r="AE41" s="386">
        <v>100</v>
      </c>
      <c r="AF41" s="388"/>
    </row>
    <row r="42" spans="1:32" ht="15.75" customHeight="1">
      <c r="A42" s="656" t="s">
        <v>171</v>
      </c>
      <c r="B42" s="531">
        <v>680589</v>
      </c>
      <c r="C42" s="489">
        <v>0.4</v>
      </c>
      <c r="D42" s="477">
        <v>15447653</v>
      </c>
      <c r="E42" s="478">
        <v>8.6999999999999993</v>
      </c>
      <c r="F42" s="477">
        <v>83239661</v>
      </c>
      <c r="G42" s="478">
        <v>46.8</v>
      </c>
      <c r="H42" s="477">
        <v>15187805</v>
      </c>
      <c r="I42" s="121">
        <v>8.5</v>
      </c>
      <c r="J42" s="531">
        <v>250293</v>
      </c>
      <c r="K42" s="478">
        <v>0.1</v>
      </c>
      <c r="L42" s="477">
        <v>67689</v>
      </c>
      <c r="M42" s="489">
        <v>0</v>
      </c>
      <c r="N42" s="477">
        <v>1235275</v>
      </c>
      <c r="O42" s="478">
        <v>0.7</v>
      </c>
      <c r="P42" s="130">
        <v>20181874</v>
      </c>
      <c r="Q42" s="121">
        <v>11.3</v>
      </c>
      <c r="R42" s="531">
        <v>7728489</v>
      </c>
      <c r="S42" s="478">
        <v>4.3</v>
      </c>
      <c r="T42" s="477">
        <v>27403704</v>
      </c>
      <c r="U42" s="478">
        <v>15.5</v>
      </c>
      <c r="V42" s="482">
        <v>0</v>
      </c>
      <c r="W42" s="489">
        <v>0</v>
      </c>
      <c r="X42" s="477">
        <v>6518345</v>
      </c>
      <c r="Y42" s="121">
        <v>3.7</v>
      </c>
      <c r="Z42" s="538">
        <v>0</v>
      </c>
      <c r="AA42" s="489">
        <v>0</v>
      </c>
      <c r="AB42" s="482">
        <v>0</v>
      </c>
      <c r="AC42" s="337">
        <v>0</v>
      </c>
      <c r="AD42" s="560">
        <v>177941377</v>
      </c>
      <c r="AE42" s="338">
        <v>100</v>
      </c>
      <c r="AF42" s="388"/>
    </row>
    <row r="43" spans="1:32" ht="15.75" customHeight="1">
      <c r="A43" s="658" t="s">
        <v>172</v>
      </c>
      <c r="B43" s="1436">
        <v>627924</v>
      </c>
      <c r="C43" s="487">
        <v>0.4</v>
      </c>
      <c r="D43" s="486">
        <v>15141461</v>
      </c>
      <c r="E43" s="487">
        <v>10.6</v>
      </c>
      <c r="F43" s="486">
        <v>74373841</v>
      </c>
      <c r="G43" s="487">
        <v>52.1</v>
      </c>
      <c r="H43" s="486">
        <v>10813129</v>
      </c>
      <c r="I43" s="125">
        <v>7.6</v>
      </c>
      <c r="J43" s="1436">
        <v>78999</v>
      </c>
      <c r="K43" s="487">
        <v>0.1</v>
      </c>
      <c r="L43" s="486">
        <v>763930</v>
      </c>
      <c r="M43" s="487">
        <v>0.5</v>
      </c>
      <c r="N43" s="486">
        <v>2683517</v>
      </c>
      <c r="O43" s="487">
        <v>1.9</v>
      </c>
      <c r="P43" s="1600">
        <v>9382180</v>
      </c>
      <c r="Q43" s="125">
        <v>6.6</v>
      </c>
      <c r="R43" s="1436">
        <v>4240099</v>
      </c>
      <c r="S43" s="487">
        <v>3</v>
      </c>
      <c r="T43" s="486">
        <v>16633255</v>
      </c>
      <c r="U43" s="487">
        <v>11.7</v>
      </c>
      <c r="V43" s="486">
        <v>0</v>
      </c>
      <c r="W43" s="487">
        <v>0</v>
      </c>
      <c r="X43" s="486">
        <v>6805578</v>
      </c>
      <c r="Y43" s="125">
        <v>4.8</v>
      </c>
      <c r="Z43" s="1436">
        <v>1212538</v>
      </c>
      <c r="AA43" s="487">
        <v>0.8</v>
      </c>
      <c r="AB43" s="486">
        <v>0</v>
      </c>
      <c r="AC43" s="1601">
        <v>0</v>
      </c>
      <c r="AD43" s="1449">
        <v>142756451</v>
      </c>
      <c r="AE43" s="386">
        <v>100</v>
      </c>
      <c r="AF43" s="388"/>
    </row>
    <row r="44" spans="1:32" customFormat="1" ht="15.75" customHeight="1">
      <c r="A44" s="1086" t="s">
        <v>173</v>
      </c>
      <c r="B44" s="1097">
        <v>652309</v>
      </c>
      <c r="C44" s="1098">
        <v>0.4</v>
      </c>
      <c r="D44" s="1099">
        <v>14375994</v>
      </c>
      <c r="E44" s="1098">
        <v>8.8000000000000007</v>
      </c>
      <c r="F44" s="1099">
        <v>86377287</v>
      </c>
      <c r="G44" s="1098">
        <v>52.5</v>
      </c>
      <c r="H44" s="1099">
        <v>13860523</v>
      </c>
      <c r="I44" s="1100">
        <v>8.4</v>
      </c>
      <c r="J44" s="1097">
        <v>179354</v>
      </c>
      <c r="K44" s="1098">
        <v>0.1</v>
      </c>
      <c r="L44" s="1099">
        <v>215831</v>
      </c>
      <c r="M44" s="1098">
        <v>0.1</v>
      </c>
      <c r="N44" s="1099">
        <v>291239</v>
      </c>
      <c r="O44" s="1098">
        <v>0.2</v>
      </c>
      <c r="P44" s="1101">
        <v>13864314</v>
      </c>
      <c r="Q44" s="1100">
        <v>8.4</v>
      </c>
      <c r="R44" s="1097">
        <v>4723311</v>
      </c>
      <c r="S44" s="1098">
        <v>2.9</v>
      </c>
      <c r="T44" s="1099">
        <v>18349219</v>
      </c>
      <c r="U44" s="1098">
        <v>11.2</v>
      </c>
      <c r="V44" s="1099">
        <v>150</v>
      </c>
      <c r="W44" s="1098">
        <v>0</v>
      </c>
      <c r="X44" s="1099">
        <v>11567663</v>
      </c>
      <c r="Y44" s="1100">
        <v>7</v>
      </c>
      <c r="Z44" s="1097" t="s">
        <v>199</v>
      </c>
      <c r="AA44" s="1098" t="s">
        <v>199</v>
      </c>
      <c r="AB44" s="1099" t="s">
        <v>199</v>
      </c>
      <c r="AC44" s="1102" t="s">
        <v>199</v>
      </c>
      <c r="AD44" s="1103">
        <v>164457194</v>
      </c>
      <c r="AE44" s="1104">
        <v>100</v>
      </c>
      <c r="AF44" s="23"/>
    </row>
    <row r="45" spans="1:32" ht="15.75" customHeight="1">
      <c r="A45" s="658" t="s">
        <v>221</v>
      </c>
      <c r="B45" s="1436">
        <v>467104</v>
      </c>
      <c r="C45" s="487">
        <v>0.4</v>
      </c>
      <c r="D45" s="486">
        <v>9738496</v>
      </c>
      <c r="E45" s="487">
        <v>7.8</v>
      </c>
      <c r="F45" s="486">
        <v>69673194</v>
      </c>
      <c r="G45" s="487">
        <v>56</v>
      </c>
      <c r="H45" s="486">
        <v>9886495</v>
      </c>
      <c r="I45" s="125">
        <v>8</v>
      </c>
      <c r="J45" s="1436">
        <v>185791</v>
      </c>
      <c r="K45" s="487">
        <v>0.1</v>
      </c>
      <c r="L45" s="486">
        <v>205115</v>
      </c>
      <c r="M45" s="487">
        <v>0.2</v>
      </c>
      <c r="N45" s="486">
        <v>1237367</v>
      </c>
      <c r="O45" s="487">
        <v>1</v>
      </c>
      <c r="P45" s="1600">
        <v>9788707</v>
      </c>
      <c r="Q45" s="125">
        <v>7.9</v>
      </c>
      <c r="R45" s="1436">
        <v>3103044</v>
      </c>
      <c r="S45" s="487">
        <v>2.5</v>
      </c>
      <c r="T45" s="486">
        <v>11203651</v>
      </c>
      <c r="U45" s="487">
        <v>9</v>
      </c>
      <c r="V45" s="486" t="s">
        <v>304</v>
      </c>
      <c r="W45" s="487" t="s">
        <v>304</v>
      </c>
      <c r="X45" s="486">
        <v>8837856</v>
      </c>
      <c r="Y45" s="125">
        <v>7.1</v>
      </c>
      <c r="Z45" s="1436" t="s">
        <v>304</v>
      </c>
      <c r="AA45" s="487" t="s">
        <v>304</v>
      </c>
      <c r="AB45" s="486" t="s">
        <v>304</v>
      </c>
      <c r="AC45" s="1601" t="s">
        <v>304</v>
      </c>
      <c r="AD45" s="1449">
        <v>124326820</v>
      </c>
      <c r="AE45" s="386">
        <v>100</v>
      </c>
      <c r="AF45" s="388"/>
    </row>
    <row r="46" spans="1:32" s="1207" customFormat="1" ht="15.75" customHeight="1">
      <c r="A46" s="656" t="s">
        <v>222</v>
      </c>
      <c r="B46" s="531">
        <v>396150</v>
      </c>
      <c r="C46" s="478">
        <v>0.4</v>
      </c>
      <c r="D46" s="477">
        <v>11172071</v>
      </c>
      <c r="E46" s="478">
        <v>10.6</v>
      </c>
      <c r="F46" s="477">
        <v>57504468</v>
      </c>
      <c r="G46" s="478">
        <v>54.6</v>
      </c>
      <c r="H46" s="477">
        <v>6048831</v>
      </c>
      <c r="I46" s="121">
        <v>5.7</v>
      </c>
      <c r="J46" s="531">
        <v>23358</v>
      </c>
      <c r="K46" s="478">
        <v>0</v>
      </c>
      <c r="L46" s="477">
        <v>212881</v>
      </c>
      <c r="M46" s="478">
        <v>0.2</v>
      </c>
      <c r="N46" s="477">
        <v>216816</v>
      </c>
      <c r="O46" s="478">
        <v>0.2</v>
      </c>
      <c r="P46" s="130">
        <v>8366920</v>
      </c>
      <c r="Q46" s="121">
        <v>8</v>
      </c>
      <c r="R46" s="531">
        <v>3072744</v>
      </c>
      <c r="S46" s="478">
        <v>2.9</v>
      </c>
      <c r="T46" s="477">
        <v>12861790</v>
      </c>
      <c r="U46" s="478">
        <v>12.2</v>
      </c>
      <c r="V46" s="477" t="s">
        <v>304</v>
      </c>
      <c r="W46" s="478" t="s">
        <v>304</v>
      </c>
      <c r="X46" s="477">
        <v>5443476</v>
      </c>
      <c r="Y46" s="121">
        <v>5.2</v>
      </c>
      <c r="Z46" s="531" t="s">
        <v>304</v>
      </c>
      <c r="AA46" s="478" t="s">
        <v>304</v>
      </c>
      <c r="AB46" s="477" t="s">
        <v>304</v>
      </c>
      <c r="AC46" s="329" t="s">
        <v>304</v>
      </c>
      <c r="AD46" s="560">
        <v>105319505</v>
      </c>
      <c r="AE46" s="338">
        <v>100</v>
      </c>
      <c r="AF46" s="1208"/>
    </row>
    <row r="47" spans="1:32" ht="15.75" customHeight="1">
      <c r="A47" s="658" t="s">
        <v>176</v>
      </c>
      <c r="B47" s="1436">
        <v>750472</v>
      </c>
      <c r="C47" s="487">
        <v>0.3</v>
      </c>
      <c r="D47" s="486">
        <v>20390432</v>
      </c>
      <c r="E47" s="487">
        <v>8.9</v>
      </c>
      <c r="F47" s="486">
        <v>124997013</v>
      </c>
      <c r="G47" s="487">
        <v>54.4</v>
      </c>
      <c r="H47" s="486">
        <v>14459553</v>
      </c>
      <c r="I47" s="125">
        <v>6.3</v>
      </c>
      <c r="J47" s="1436">
        <v>199846</v>
      </c>
      <c r="K47" s="487">
        <v>0.1</v>
      </c>
      <c r="L47" s="486">
        <v>162640</v>
      </c>
      <c r="M47" s="487">
        <v>0.1</v>
      </c>
      <c r="N47" s="486">
        <v>1601848</v>
      </c>
      <c r="O47" s="487">
        <v>0.7</v>
      </c>
      <c r="P47" s="1600">
        <v>20682512</v>
      </c>
      <c r="Q47" s="125">
        <v>9</v>
      </c>
      <c r="R47" s="1436">
        <v>6256172</v>
      </c>
      <c r="S47" s="487">
        <v>2.7</v>
      </c>
      <c r="T47" s="486">
        <v>22590197</v>
      </c>
      <c r="U47" s="487">
        <v>9.8000000000000007</v>
      </c>
      <c r="V47" s="486" t="s">
        <v>304</v>
      </c>
      <c r="W47" s="487" t="s">
        <v>304</v>
      </c>
      <c r="X47" s="486">
        <v>17660106</v>
      </c>
      <c r="Y47" s="125">
        <v>7.7</v>
      </c>
      <c r="Z47" s="1436" t="s">
        <v>304</v>
      </c>
      <c r="AA47" s="487" t="s">
        <v>304</v>
      </c>
      <c r="AB47" s="486" t="s">
        <v>304</v>
      </c>
      <c r="AC47" s="1601" t="s">
        <v>304</v>
      </c>
      <c r="AD47" s="1449">
        <v>229750791</v>
      </c>
      <c r="AE47" s="386">
        <v>100</v>
      </c>
      <c r="AF47" s="388"/>
    </row>
    <row r="48" spans="1:32" ht="15.75" customHeight="1">
      <c r="A48" s="656" t="s">
        <v>177</v>
      </c>
      <c r="B48" s="538">
        <v>944740</v>
      </c>
      <c r="C48" s="489">
        <v>0.4</v>
      </c>
      <c r="D48" s="482">
        <v>20843615</v>
      </c>
      <c r="E48" s="489">
        <v>8.5</v>
      </c>
      <c r="F48" s="482">
        <v>101308132</v>
      </c>
      <c r="G48" s="489">
        <v>41.2</v>
      </c>
      <c r="H48" s="482">
        <v>17754098</v>
      </c>
      <c r="I48" s="115">
        <v>7.2</v>
      </c>
      <c r="J48" s="538">
        <v>218542</v>
      </c>
      <c r="K48" s="489">
        <v>0.1</v>
      </c>
      <c r="L48" s="482">
        <v>2529607</v>
      </c>
      <c r="M48" s="489">
        <v>1</v>
      </c>
      <c r="N48" s="482">
        <v>6953402</v>
      </c>
      <c r="O48" s="489">
        <v>2.8</v>
      </c>
      <c r="P48" s="128">
        <v>38107745</v>
      </c>
      <c r="Q48" s="115">
        <v>15.5</v>
      </c>
      <c r="R48" s="538">
        <v>7516853</v>
      </c>
      <c r="S48" s="489">
        <v>3.1</v>
      </c>
      <c r="T48" s="482">
        <v>29582845</v>
      </c>
      <c r="U48" s="489">
        <v>12</v>
      </c>
      <c r="V48" s="482">
        <v>21410</v>
      </c>
      <c r="W48" s="489">
        <v>0</v>
      </c>
      <c r="X48" s="482">
        <v>20201234</v>
      </c>
      <c r="Y48" s="115">
        <v>8.1999999999999993</v>
      </c>
      <c r="Z48" s="538" t="s">
        <v>304</v>
      </c>
      <c r="AA48" s="489" t="s">
        <v>304</v>
      </c>
      <c r="AB48" s="482" t="s">
        <v>304</v>
      </c>
      <c r="AC48" s="337" t="s">
        <v>304</v>
      </c>
      <c r="AD48" s="672">
        <v>245982223</v>
      </c>
      <c r="AE48" s="338">
        <v>100</v>
      </c>
      <c r="AF48" s="388"/>
    </row>
    <row r="49" spans="1:32" ht="15.75" customHeight="1">
      <c r="A49" s="658" t="s">
        <v>178</v>
      </c>
      <c r="B49" s="1436">
        <v>786469</v>
      </c>
      <c r="C49" s="487">
        <v>0.3</v>
      </c>
      <c r="D49" s="486">
        <v>20983744</v>
      </c>
      <c r="E49" s="487">
        <v>8.9</v>
      </c>
      <c r="F49" s="486">
        <v>124906854</v>
      </c>
      <c r="G49" s="487">
        <v>52.8</v>
      </c>
      <c r="H49" s="486">
        <v>17824032</v>
      </c>
      <c r="I49" s="125">
        <v>7.5</v>
      </c>
      <c r="J49" s="1436">
        <v>161368</v>
      </c>
      <c r="K49" s="487">
        <v>0.1</v>
      </c>
      <c r="L49" s="486">
        <v>160378</v>
      </c>
      <c r="M49" s="487">
        <v>0.1</v>
      </c>
      <c r="N49" s="486">
        <v>4440191</v>
      </c>
      <c r="O49" s="487">
        <v>1.9</v>
      </c>
      <c r="P49" s="1600">
        <v>16591082</v>
      </c>
      <c r="Q49" s="125">
        <v>7</v>
      </c>
      <c r="R49" s="1436">
        <v>5678190</v>
      </c>
      <c r="S49" s="487">
        <v>2.4</v>
      </c>
      <c r="T49" s="486">
        <v>21982281</v>
      </c>
      <c r="U49" s="487">
        <v>9.3000000000000007</v>
      </c>
      <c r="V49" s="486" t="s">
        <v>304</v>
      </c>
      <c r="W49" s="487" t="s">
        <v>304</v>
      </c>
      <c r="X49" s="486">
        <v>22961749</v>
      </c>
      <c r="Y49" s="125">
        <v>9.6999999999999993</v>
      </c>
      <c r="Z49" s="1436" t="s">
        <v>304</v>
      </c>
      <c r="AA49" s="487" t="s">
        <v>304</v>
      </c>
      <c r="AB49" s="486" t="s">
        <v>304</v>
      </c>
      <c r="AC49" s="1601" t="s">
        <v>304</v>
      </c>
      <c r="AD49" s="1449">
        <v>236476338</v>
      </c>
      <c r="AE49" s="386">
        <v>100</v>
      </c>
      <c r="AF49" s="388"/>
    </row>
    <row r="50" spans="1:32" ht="15.75" customHeight="1">
      <c r="A50" s="656" t="s">
        <v>223</v>
      </c>
      <c r="B50" s="538">
        <v>563881</v>
      </c>
      <c r="C50" s="489">
        <v>0.4</v>
      </c>
      <c r="D50" s="482">
        <v>10963242</v>
      </c>
      <c r="E50" s="489">
        <v>8.4</v>
      </c>
      <c r="F50" s="482">
        <v>70858904</v>
      </c>
      <c r="G50" s="489">
        <v>54.3</v>
      </c>
      <c r="H50" s="482">
        <v>11002287</v>
      </c>
      <c r="I50" s="115">
        <v>8.4</v>
      </c>
      <c r="J50" s="538">
        <v>126538</v>
      </c>
      <c r="K50" s="489">
        <v>0.1</v>
      </c>
      <c r="L50" s="482">
        <v>696794</v>
      </c>
      <c r="M50" s="489">
        <v>0.5</v>
      </c>
      <c r="N50" s="482">
        <v>328994</v>
      </c>
      <c r="O50" s="489">
        <v>0.3</v>
      </c>
      <c r="P50" s="128">
        <v>7574232</v>
      </c>
      <c r="Q50" s="115">
        <v>5.8</v>
      </c>
      <c r="R50" s="538">
        <v>3154247</v>
      </c>
      <c r="S50" s="489">
        <v>2.4</v>
      </c>
      <c r="T50" s="482">
        <v>14419580</v>
      </c>
      <c r="U50" s="489">
        <v>11.1</v>
      </c>
      <c r="V50" s="482" t="s">
        <v>304</v>
      </c>
      <c r="W50" s="489" t="s">
        <v>304</v>
      </c>
      <c r="X50" s="482">
        <v>10781143</v>
      </c>
      <c r="Y50" s="115">
        <v>8.3000000000000007</v>
      </c>
      <c r="Z50" s="538" t="s">
        <v>304</v>
      </c>
      <c r="AA50" s="489" t="s">
        <v>304</v>
      </c>
      <c r="AB50" s="482" t="s">
        <v>304</v>
      </c>
      <c r="AC50" s="337" t="s">
        <v>304</v>
      </c>
      <c r="AD50" s="672">
        <v>130469842</v>
      </c>
      <c r="AE50" s="338">
        <v>100</v>
      </c>
      <c r="AF50" s="388"/>
    </row>
    <row r="51" spans="1:32" ht="15.75" customHeight="1">
      <c r="A51" s="658" t="s">
        <v>180</v>
      </c>
      <c r="B51" s="1436">
        <v>826823</v>
      </c>
      <c r="C51" s="487">
        <v>0.4</v>
      </c>
      <c r="D51" s="486">
        <v>19589146</v>
      </c>
      <c r="E51" s="487">
        <v>9.6</v>
      </c>
      <c r="F51" s="486">
        <v>99246164</v>
      </c>
      <c r="G51" s="487">
        <v>48.6</v>
      </c>
      <c r="H51" s="486">
        <v>18376813</v>
      </c>
      <c r="I51" s="125">
        <v>9</v>
      </c>
      <c r="J51" s="1436">
        <v>345085</v>
      </c>
      <c r="K51" s="487">
        <v>0.2</v>
      </c>
      <c r="L51" s="486">
        <v>155000</v>
      </c>
      <c r="M51" s="487">
        <v>0.1</v>
      </c>
      <c r="N51" s="486">
        <v>580078</v>
      </c>
      <c r="O51" s="487">
        <v>0.3</v>
      </c>
      <c r="P51" s="1600">
        <v>15435948</v>
      </c>
      <c r="Q51" s="125">
        <v>7.5</v>
      </c>
      <c r="R51" s="1436">
        <v>6897309</v>
      </c>
      <c r="S51" s="487">
        <v>3.4</v>
      </c>
      <c r="T51" s="486">
        <v>28909647</v>
      </c>
      <c r="U51" s="487">
        <v>14.1</v>
      </c>
      <c r="V51" s="486">
        <v>1249</v>
      </c>
      <c r="W51" s="487">
        <v>0</v>
      </c>
      <c r="X51" s="486">
        <v>13980247</v>
      </c>
      <c r="Y51" s="125">
        <v>6.8</v>
      </c>
      <c r="Z51" s="1436" t="s">
        <v>304</v>
      </c>
      <c r="AA51" s="487" t="s">
        <v>304</v>
      </c>
      <c r="AB51" s="486" t="s">
        <v>304</v>
      </c>
      <c r="AC51" s="1601" t="s">
        <v>304</v>
      </c>
      <c r="AD51" s="1449">
        <v>204343509</v>
      </c>
      <c r="AE51" s="386">
        <v>100</v>
      </c>
      <c r="AF51" s="388"/>
    </row>
    <row r="52" spans="1:32" s="1207" customFormat="1" ht="15.75" customHeight="1">
      <c r="A52" s="656" t="s">
        <v>181</v>
      </c>
      <c r="B52" s="531">
        <v>634694</v>
      </c>
      <c r="C52" s="478">
        <v>0.4</v>
      </c>
      <c r="D52" s="477">
        <v>15607322</v>
      </c>
      <c r="E52" s="478">
        <v>9.9</v>
      </c>
      <c r="F52" s="477">
        <v>76744489</v>
      </c>
      <c r="G52" s="478">
        <v>48.7</v>
      </c>
      <c r="H52" s="477">
        <v>12507804</v>
      </c>
      <c r="I52" s="121">
        <v>7.9</v>
      </c>
      <c r="J52" s="531">
        <v>115536</v>
      </c>
      <c r="K52" s="478">
        <v>0.1</v>
      </c>
      <c r="L52" s="477">
        <v>828885</v>
      </c>
      <c r="M52" s="478">
        <v>0.5</v>
      </c>
      <c r="N52" s="477">
        <v>2304613</v>
      </c>
      <c r="O52" s="478">
        <v>1.5</v>
      </c>
      <c r="P52" s="130">
        <v>10726326</v>
      </c>
      <c r="Q52" s="121">
        <v>6.8</v>
      </c>
      <c r="R52" s="531">
        <v>4418428</v>
      </c>
      <c r="S52" s="478">
        <v>2.8</v>
      </c>
      <c r="T52" s="477">
        <v>15178351</v>
      </c>
      <c r="U52" s="478">
        <v>9.6</v>
      </c>
      <c r="V52" s="477">
        <v>22600</v>
      </c>
      <c r="W52" s="478">
        <v>0</v>
      </c>
      <c r="X52" s="477">
        <v>18668490</v>
      </c>
      <c r="Y52" s="121">
        <v>11.8</v>
      </c>
      <c r="Z52" s="531">
        <v>58374</v>
      </c>
      <c r="AA52" s="478">
        <v>0</v>
      </c>
      <c r="AB52" s="477" t="s">
        <v>734</v>
      </c>
      <c r="AC52" s="329" t="s">
        <v>734</v>
      </c>
      <c r="AD52" s="560">
        <v>157815912</v>
      </c>
      <c r="AE52" s="338">
        <v>100</v>
      </c>
      <c r="AF52" s="1208"/>
    </row>
    <row r="53" spans="1:32" ht="15.75" customHeight="1">
      <c r="A53" s="658" t="s">
        <v>182</v>
      </c>
      <c r="B53" s="1436">
        <v>869660</v>
      </c>
      <c r="C53" s="487">
        <v>0.5</v>
      </c>
      <c r="D53" s="486">
        <v>14802262</v>
      </c>
      <c r="E53" s="487">
        <v>8.8000000000000007</v>
      </c>
      <c r="F53" s="486">
        <v>80456858</v>
      </c>
      <c r="G53" s="487">
        <v>47.9</v>
      </c>
      <c r="H53" s="486">
        <v>9685834</v>
      </c>
      <c r="I53" s="125">
        <v>5.8</v>
      </c>
      <c r="J53" s="1436">
        <v>187044</v>
      </c>
      <c r="K53" s="487">
        <v>0.1</v>
      </c>
      <c r="L53" s="486">
        <v>1180974</v>
      </c>
      <c r="M53" s="487">
        <v>0.7</v>
      </c>
      <c r="N53" s="486">
        <v>3529679</v>
      </c>
      <c r="O53" s="487">
        <v>2.1</v>
      </c>
      <c r="P53" s="1600">
        <v>17985777</v>
      </c>
      <c r="Q53" s="125">
        <v>10.7</v>
      </c>
      <c r="R53" s="1436">
        <v>6025721</v>
      </c>
      <c r="S53" s="487">
        <v>3.6</v>
      </c>
      <c r="T53" s="486">
        <v>16035765</v>
      </c>
      <c r="U53" s="487">
        <v>9.6</v>
      </c>
      <c r="V53" s="486">
        <v>65860</v>
      </c>
      <c r="W53" s="487">
        <v>0</v>
      </c>
      <c r="X53" s="486">
        <v>17100011</v>
      </c>
      <c r="Y53" s="125">
        <v>10.199999999999999</v>
      </c>
      <c r="Z53" s="1436">
        <v>0</v>
      </c>
      <c r="AA53" s="487">
        <v>0</v>
      </c>
      <c r="AB53" s="486">
        <v>0</v>
      </c>
      <c r="AC53" s="1601">
        <v>0</v>
      </c>
      <c r="AD53" s="1449">
        <v>167925445</v>
      </c>
      <c r="AE53" s="386">
        <v>100</v>
      </c>
      <c r="AF53" s="388"/>
    </row>
    <row r="54" spans="1:32" s="1207" customFormat="1" ht="15.75" customHeight="1">
      <c r="A54" s="656" t="s">
        <v>224</v>
      </c>
      <c r="B54" s="531">
        <v>437338</v>
      </c>
      <c r="C54" s="478">
        <v>0.4</v>
      </c>
      <c r="D54" s="477">
        <v>11420970</v>
      </c>
      <c r="E54" s="478">
        <v>10.3</v>
      </c>
      <c r="F54" s="477">
        <v>40358298</v>
      </c>
      <c r="G54" s="478">
        <v>36.200000000000003</v>
      </c>
      <c r="H54" s="477">
        <v>7919523</v>
      </c>
      <c r="I54" s="121">
        <v>7.1</v>
      </c>
      <c r="J54" s="531">
        <v>0</v>
      </c>
      <c r="K54" s="478">
        <v>0</v>
      </c>
      <c r="L54" s="477">
        <v>3588147</v>
      </c>
      <c r="M54" s="478">
        <v>3.2</v>
      </c>
      <c r="N54" s="477">
        <v>14416520</v>
      </c>
      <c r="O54" s="478">
        <v>13</v>
      </c>
      <c r="P54" s="130">
        <v>6769412</v>
      </c>
      <c r="Q54" s="121">
        <v>6.1</v>
      </c>
      <c r="R54" s="531">
        <v>2705449</v>
      </c>
      <c r="S54" s="478">
        <v>2.4</v>
      </c>
      <c r="T54" s="477">
        <v>11515413</v>
      </c>
      <c r="U54" s="478">
        <v>10.3</v>
      </c>
      <c r="V54" s="477">
        <v>2411624</v>
      </c>
      <c r="W54" s="478">
        <v>2.2000000000000002</v>
      </c>
      <c r="X54" s="477">
        <v>9808222</v>
      </c>
      <c r="Y54" s="121">
        <v>8.8000000000000007</v>
      </c>
      <c r="Z54" s="531">
        <v>0</v>
      </c>
      <c r="AA54" s="478">
        <v>0</v>
      </c>
      <c r="AB54" s="477">
        <v>0</v>
      </c>
      <c r="AC54" s="329">
        <v>0</v>
      </c>
      <c r="AD54" s="560">
        <v>111350916</v>
      </c>
      <c r="AE54" s="338">
        <v>100.00000000000001</v>
      </c>
      <c r="AF54" s="1208"/>
    </row>
    <row r="55" spans="1:32" ht="15.75" customHeight="1">
      <c r="A55" s="658" t="s">
        <v>225</v>
      </c>
      <c r="B55" s="1436">
        <v>467657</v>
      </c>
      <c r="C55" s="487">
        <v>0.4</v>
      </c>
      <c r="D55" s="486">
        <v>15581448</v>
      </c>
      <c r="E55" s="487">
        <v>13.8</v>
      </c>
      <c r="F55" s="486">
        <v>44472664</v>
      </c>
      <c r="G55" s="487">
        <v>39.299999999999997</v>
      </c>
      <c r="H55" s="486">
        <v>9973557</v>
      </c>
      <c r="I55" s="125">
        <v>8.8000000000000007</v>
      </c>
      <c r="J55" s="1436">
        <v>327544</v>
      </c>
      <c r="K55" s="487">
        <v>0.3</v>
      </c>
      <c r="L55" s="486">
        <v>2437705</v>
      </c>
      <c r="M55" s="487">
        <v>2.1</v>
      </c>
      <c r="N55" s="486">
        <v>3472125</v>
      </c>
      <c r="O55" s="487">
        <v>3.1</v>
      </c>
      <c r="P55" s="1600">
        <v>9330099</v>
      </c>
      <c r="Q55" s="125">
        <v>8.1999999999999993</v>
      </c>
      <c r="R55" s="1436">
        <v>3609773</v>
      </c>
      <c r="S55" s="487">
        <v>3.2</v>
      </c>
      <c r="T55" s="486">
        <v>11840817</v>
      </c>
      <c r="U55" s="487">
        <v>10.5</v>
      </c>
      <c r="V55" s="486">
        <v>544881</v>
      </c>
      <c r="W55" s="487">
        <v>0.5</v>
      </c>
      <c r="X55" s="486">
        <v>10680217</v>
      </c>
      <c r="Y55" s="125">
        <v>9.4</v>
      </c>
      <c r="Z55" s="1436">
        <v>456853</v>
      </c>
      <c r="AA55" s="487">
        <v>0.4</v>
      </c>
      <c r="AB55" s="486" t="s">
        <v>304</v>
      </c>
      <c r="AC55" s="1601" t="s">
        <v>304</v>
      </c>
      <c r="AD55" s="1449">
        <v>113195340</v>
      </c>
      <c r="AE55" s="386">
        <v>100</v>
      </c>
      <c r="AF55" s="388"/>
    </row>
    <row r="56" spans="1:32" ht="15.75" customHeight="1">
      <c r="A56" s="656" t="s">
        <v>184</v>
      </c>
      <c r="B56" s="538">
        <v>835394</v>
      </c>
      <c r="C56" s="489">
        <v>0.4</v>
      </c>
      <c r="D56" s="482">
        <v>22959399</v>
      </c>
      <c r="E56" s="489">
        <v>10.199999999999999</v>
      </c>
      <c r="F56" s="482">
        <v>92129914</v>
      </c>
      <c r="G56" s="489">
        <v>40.9</v>
      </c>
      <c r="H56" s="482">
        <v>31131334</v>
      </c>
      <c r="I56" s="115">
        <v>13.8</v>
      </c>
      <c r="J56" s="538">
        <v>479214</v>
      </c>
      <c r="K56" s="489">
        <v>0.2</v>
      </c>
      <c r="L56" s="482">
        <v>5130995</v>
      </c>
      <c r="M56" s="489">
        <v>2.2999999999999998</v>
      </c>
      <c r="N56" s="482">
        <v>2831537</v>
      </c>
      <c r="O56" s="489">
        <v>1.3</v>
      </c>
      <c r="P56" s="128">
        <v>20825628</v>
      </c>
      <c r="Q56" s="115">
        <v>9.1999999999999993</v>
      </c>
      <c r="R56" s="538">
        <v>5302170</v>
      </c>
      <c r="S56" s="489">
        <v>2.4</v>
      </c>
      <c r="T56" s="482">
        <v>23735228</v>
      </c>
      <c r="U56" s="489">
        <v>10.5</v>
      </c>
      <c r="V56" s="482">
        <v>6787</v>
      </c>
      <c r="W56" s="489">
        <v>0</v>
      </c>
      <c r="X56" s="482">
        <v>19808085</v>
      </c>
      <c r="Y56" s="115">
        <v>8.8000000000000007</v>
      </c>
      <c r="Z56" s="538">
        <v>3466</v>
      </c>
      <c r="AA56" s="489">
        <v>0</v>
      </c>
      <c r="AB56" s="482" t="s">
        <v>304</v>
      </c>
      <c r="AC56" s="337" t="s">
        <v>304</v>
      </c>
      <c r="AD56" s="672">
        <v>225179151</v>
      </c>
      <c r="AE56" s="338">
        <v>100</v>
      </c>
      <c r="AF56" s="388"/>
    </row>
    <row r="57" spans="1:32" ht="15.75" customHeight="1">
      <c r="A57" s="658" t="s">
        <v>226</v>
      </c>
      <c r="B57" s="1436">
        <v>566331</v>
      </c>
      <c r="C57" s="487">
        <v>0.5</v>
      </c>
      <c r="D57" s="486">
        <v>11866128</v>
      </c>
      <c r="E57" s="487">
        <v>10.7</v>
      </c>
      <c r="F57" s="486">
        <v>42559038</v>
      </c>
      <c r="G57" s="487">
        <v>38.4</v>
      </c>
      <c r="H57" s="486">
        <v>7371766</v>
      </c>
      <c r="I57" s="125">
        <v>6.6</v>
      </c>
      <c r="J57" s="1436">
        <v>608754</v>
      </c>
      <c r="K57" s="487">
        <v>0.6</v>
      </c>
      <c r="L57" s="486">
        <v>2099590</v>
      </c>
      <c r="M57" s="487">
        <v>1.9</v>
      </c>
      <c r="N57" s="486">
        <v>4721091</v>
      </c>
      <c r="O57" s="487">
        <v>4.3</v>
      </c>
      <c r="P57" s="1600">
        <v>11327515</v>
      </c>
      <c r="Q57" s="125">
        <v>10.199999999999999</v>
      </c>
      <c r="R57" s="1436">
        <v>4336424</v>
      </c>
      <c r="S57" s="487">
        <v>3.9</v>
      </c>
      <c r="T57" s="486">
        <v>14134526</v>
      </c>
      <c r="U57" s="487">
        <v>12.7</v>
      </c>
      <c r="V57" s="486">
        <v>21703</v>
      </c>
      <c r="W57" s="487">
        <v>0</v>
      </c>
      <c r="X57" s="486">
        <v>11264325</v>
      </c>
      <c r="Y57" s="125">
        <v>10.199999999999999</v>
      </c>
      <c r="Z57" s="1436">
        <v>0</v>
      </c>
      <c r="AA57" s="487">
        <v>0</v>
      </c>
      <c r="AB57" s="486">
        <v>0</v>
      </c>
      <c r="AC57" s="1601">
        <v>0</v>
      </c>
      <c r="AD57" s="1449">
        <v>110877191</v>
      </c>
      <c r="AE57" s="386">
        <v>100</v>
      </c>
      <c r="AF57" s="388"/>
    </row>
    <row r="58" spans="1:32" ht="15.75" customHeight="1">
      <c r="A58" s="656" t="s">
        <v>186</v>
      </c>
      <c r="B58" s="538">
        <v>729812</v>
      </c>
      <c r="C58" s="489">
        <v>0.3</v>
      </c>
      <c r="D58" s="482">
        <v>23417758</v>
      </c>
      <c r="E58" s="489">
        <v>11</v>
      </c>
      <c r="F58" s="482">
        <v>95759409</v>
      </c>
      <c r="G58" s="489">
        <v>44.9</v>
      </c>
      <c r="H58" s="482">
        <v>18934438</v>
      </c>
      <c r="I58" s="115">
        <v>8.9</v>
      </c>
      <c r="J58" s="538">
        <v>660227</v>
      </c>
      <c r="K58" s="489">
        <v>0.3</v>
      </c>
      <c r="L58" s="482">
        <v>2346123</v>
      </c>
      <c r="M58" s="489">
        <v>1.1000000000000001</v>
      </c>
      <c r="N58" s="482">
        <v>2692890</v>
      </c>
      <c r="O58" s="489">
        <v>1.3</v>
      </c>
      <c r="P58" s="128">
        <v>18631393</v>
      </c>
      <c r="Q58" s="115">
        <v>8.6999999999999993</v>
      </c>
      <c r="R58" s="538">
        <v>6119798</v>
      </c>
      <c r="S58" s="489">
        <v>2.9</v>
      </c>
      <c r="T58" s="482">
        <v>26702462</v>
      </c>
      <c r="U58" s="489">
        <v>12.5</v>
      </c>
      <c r="V58" s="482">
        <v>80635</v>
      </c>
      <c r="W58" s="489">
        <v>0</v>
      </c>
      <c r="X58" s="482">
        <v>17187326</v>
      </c>
      <c r="Y58" s="115">
        <v>8.1</v>
      </c>
      <c r="Z58" s="620" t="s">
        <v>304</v>
      </c>
      <c r="AA58" s="478" t="s">
        <v>304</v>
      </c>
      <c r="AB58" s="128" t="s">
        <v>304</v>
      </c>
      <c r="AC58" s="478" t="s">
        <v>304</v>
      </c>
      <c r="AD58" s="672">
        <v>213262271</v>
      </c>
      <c r="AE58" s="338">
        <v>100</v>
      </c>
      <c r="AF58" s="388"/>
    </row>
    <row r="59" spans="1:32" ht="15.75" customHeight="1">
      <c r="A59" s="658" t="s">
        <v>187</v>
      </c>
      <c r="B59" s="1406">
        <v>554128</v>
      </c>
      <c r="C59" s="1602">
        <v>0.4</v>
      </c>
      <c r="D59" s="1603">
        <v>26766451</v>
      </c>
      <c r="E59" s="1602">
        <v>17.5</v>
      </c>
      <c r="F59" s="1603">
        <v>51381462</v>
      </c>
      <c r="G59" s="1602">
        <v>33.6</v>
      </c>
      <c r="H59" s="1603">
        <v>11926037</v>
      </c>
      <c r="I59" s="1604">
        <v>7.8</v>
      </c>
      <c r="J59" s="1406">
        <v>642812</v>
      </c>
      <c r="K59" s="1602">
        <v>0.4</v>
      </c>
      <c r="L59" s="1603">
        <v>4205899</v>
      </c>
      <c r="M59" s="1602">
        <v>2.8</v>
      </c>
      <c r="N59" s="1603">
        <v>3846054</v>
      </c>
      <c r="O59" s="1602">
        <v>2.5</v>
      </c>
      <c r="P59" s="1605">
        <v>15828209</v>
      </c>
      <c r="Q59" s="1604">
        <v>10.3</v>
      </c>
      <c r="R59" s="1406">
        <v>4342144</v>
      </c>
      <c r="S59" s="1602">
        <v>2.8</v>
      </c>
      <c r="T59" s="1603">
        <v>17145500</v>
      </c>
      <c r="U59" s="1602">
        <v>11.2</v>
      </c>
      <c r="V59" s="1603">
        <v>2731663</v>
      </c>
      <c r="W59" s="1602">
        <v>1.8</v>
      </c>
      <c r="X59" s="1603">
        <v>13589191</v>
      </c>
      <c r="Y59" s="1604">
        <v>8.9</v>
      </c>
      <c r="Z59" s="1406">
        <v>16998</v>
      </c>
      <c r="AA59" s="1602">
        <v>0</v>
      </c>
      <c r="AB59" s="1606">
        <v>0</v>
      </c>
      <c r="AC59" s="1607">
        <v>0</v>
      </c>
      <c r="AD59" s="1497">
        <v>152976548</v>
      </c>
      <c r="AE59" s="1608">
        <v>100</v>
      </c>
      <c r="AF59" s="388"/>
    </row>
    <row r="60" spans="1:32" s="1207" customFormat="1" ht="15.75" customHeight="1">
      <c r="A60" s="656" t="s">
        <v>188</v>
      </c>
      <c r="B60" s="531">
        <v>712012</v>
      </c>
      <c r="C60" s="478">
        <v>0.4</v>
      </c>
      <c r="D60" s="477">
        <v>16659448</v>
      </c>
      <c r="E60" s="478">
        <v>9.3000000000000007</v>
      </c>
      <c r="F60" s="477">
        <v>84075690</v>
      </c>
      <c r="G60" s="478">
        <v>47.3</v>
      </c>
      <c r="H60" s="477">
        <v>15325881</v>
      </c>
      <c r="I60" s="121">
        <v>8.6</v>
      </c>
      <c r="J60" s="531">
        <v>309518</v>
      </c>
      <c r="K60" s="478">
        <v>0.2</v>
      </c>
      <c r="L60" s="477">
        <v>2442463</v>
      </c>
      <c r="M60" s="478">
        <v>1.4</v>
      </c>
      <c r="N60" s="477">
        <v>2422826</v>
      </c>
      <c r="O60" s="478">
        <v>1.4</v>
      </c>
      <c r="P60" s="130">
        <v>11909672</v>
      </c>
      <c r="Q60" s="121">
        <v>6.7</v>
      </c>
      <c r="R60" s="531">
        <v>6059103</v>
      </c>
      <c r="S60" s="478">
        <v>3.4</v>
      </c>
      <c r="T60" s="477">
        <v>19310727</v>
      </c>
      <c r="U60" s="478">
        <v>10.9</v>
      </c>
      <c r="V60" s="477">
        <v>144692</v>
      </c>
      <c r="W60" s="478">
        <v>0.1</v>
      </c>
      <c r="X60" s="477">
        <v>18381071</v>
      </c>
      <c r="Y60" s="121">
        <v>10.3</v>
      </c>
      <c r="Z60" s="531" t="s">
        <v>304</v>
      </c>
      <c r="AA60" s="478" t="s">
        <v>304</v>
      </c>
      <c r="AB60" s="477" t="s">
        <v>304</v>
      </c>
      <c r="AC60" s="329" t="s">
        <v>304</v>
      </c>
      <c r="AD60" s="560">
        <v>177753103</v>
      </c>
      <c r="AE60" s="338">
        <v>100</v>
      </c>
      <c r="AF60" s="1208"/>
    </row>
    <row r="61" spans="1:32" ht="15.75" customHeight="1">
      <c r="A61" s="658" t="s">
        <v>189</v>
      </c>
      <c r="B61" s="1436">
        <v>835037</v>
      </c>
      <c r="C61" s="487">
        <v>0.4</v>
      </c>
      <c r="D61" s="486">
        <v>20398944</v>
      </c>
      <c r="E61" s="487">
        <v>8.9</v>
      </c>
      <c r="F61" s="486">
        <v>111091335</v>
      </c>
      <c r="G61" s="487">
        <v>48.6</v>
      </c>
      <c r="H61" s="486">
        <v>15484561</v>
      </c>
      <c r="I61" s="125">
        <v>6.8</v>
      </c>
      <c r="J61" s="1436">
        <v>343692</v>
      </c>
      <c r="K61" s="487">
        <v>0.2</v>
      </c>
      <c r="L61" s="486">
        <v>3229173</v>
      </c>
      <c r="M61" s="487">
        <v>1.4</v>
      </c>
      <c r="N61" s="486">
        <v>7154279</v>
      </c>
      <c r="O61" s="487">
        <v>3.1</v>
      </c>
      <c r="P61" s="1600">
        <v>19708992</v>
      </c>
      <c r="Q61" s="125">
        <v>8.6</v>
      </c>
      <c r="R61" s="1436">
        <v>7345129</v>
      </c>
      <c r="S61" s="487">
        <v>3.2</v>
      </c>
      <c r="T61" s="486">
        <v>25053740</v>
      </c>
      <c r="U61" s="487">
        <v>11</v>
      </c>
      <c r="V61" s="486">
        <v>1508382</v>
      </c>
      <c r="W61" s="487">
        <v>0.7</v>
      </c>
      <c r="X61" s="486">
        <v>16406264</v>
      </c>
      <c r="Y61" s="125">
        <v>7.2</v>
      </c>
      <c r="Z61" s="1436">
        <v>23929</v>
      </c>
      <c r="AA61" s="487">
        <v>0</v>
      </c>
      <c r="AB61" s="486">
        <v>0</v>
      </c>
      <c r="AC61" s="1601">
        <v>0</v>
      </c>
      <c r="AD61" s="1449">
        <v>228583457</v>
      </c>
      <c r="AE61" s="386">
        <v>100</v>
      </c>
      <c r="AF61" s="388"/>
    </row>
    <row r="62" spans="1:32" ht="15.75" customHeight="1">
      <c r="A62" s="656" t="s">
        <v>190</v>
      </c>
      <c r="B62" s="531">
        <v>638161</v>
      </c>
      <c r="C62" s="478">
        <v>0.4</v>
      </c>
      <c r="D62" s="477">
        <v>13279468</v>
      </c>
      <c r="E62" s="478">
        <v>8.1999999999999993</v>
      </c>
      <c r="F62" s="477">
        <v>82709482</v>
      </c>
      <c r="G62" s="478">
        <v>51.2</v>
      </c>
      <c r="H62" s="477">
        <v>11424319</v>
      </c>
      <c r="I62" s="121">
        <v>7.1</v>
      </c>
      <c r="J62" s="531">
        <v>169946</v>
      </c>
      <c r="K62" s="478">
        <v>0.1</v>
      </c>
      <c r="L62" s="477">
        <v>2844530</v>
      </c>
      <c r="M62" s="478">
        <v>1.7</v>
      </c>
      <c r="N62" s="477">
        <v>1771910</v>
      </c>
      <c r="O62" s="478">
        <v>1.1000000000000001</v>
      </c>
      <c r="P62" s="130">
        <v>13776996</v>
      </c>
      <c r="Q62" s="121">
        <v>8.5</v>
      </c>
      <c r="R62" s="531">
        <v>4987173</v>
      </c>
      <c r="S62" s="478">
        <v>3.1</v>
      </c>
      <c r="T62" s="477">
        <v>12705894</v>
      </c>
      <c r="U62" s="478">
        <v>7.8</v>
      </c>
      <c r="V62" s="477">
        <v>84865</v>
      </c>
      <c r="W62" s="478">
        <v>0.1</v>
      </c>
      <c r="X62" s="477">
        <v>17303101</v>
      </c>
      <c r="Y62" s="121">
        <v>10.7</v>
      </c>
      <c r="Z62" s="531" t="s">
        <v>304</v>
      </c>
      <c r="AA62" s="478" t="s">
        <v>304</v>
      </c>
      <c r="AB62" s="477" t="s">
        <v>304</v>
      </c>
      <c r="AC62" s="329" t="s">
        <v>304</v>
      </c>
      <c r="AD62" s="560">
        <v>161695845</v>
      </c>
      <c r="AE62" s="338">
        <v>100</v>
      </c>
      <c r="AF62" s="388"/>
    </row>
    <row r="63" spans="1:32" customFormat="1" ht="15.75" customHeight="1">
      <c r="A63" s="1549" t="s">
        <v>191</v>
      </c>
      <c r="B63" s="1586">
        <v>618714</v>
      </c>
      <c r="C63" s="1587">
        <v>0.4</v>
      </c>
      <c r="D63" s="1588">
        <v>14717683</v>
      </c>
      <c r="E63" s="1587">
        <v>9.8000000000000007</v>
      </c>
      <c r="F63" s="1588">
        <v>72016588</v>
      </c>
      <c r="G63" s="1587">
        <v>47.8</v>
      </c>
      <c r="H63" s="1588">
        <v>9390624</v>
      </c>
      <c r="I63" s="1589">
        <v>6.2</v>
      </c>
      <c r="J63" s="1586">
        <v>234192</v>
      </c>
      <c r="K63" s="1587">
        <v>0.2</v>
      </c>
      <c r="L63" s="1588">
        <v>3810201</v>
      </c>
      <c r="M63" s="1587">
        <v>2.5</v>
      </c>
      <c r="N63" s="1588">
        <v>5719640</v>
      </c>
      <c r="O63" s="1587">
        <v>3.8</v>
      </c>
      <c r="P63" s="1590">
        <v>10134597</v>
      </c>
      <c r="Q63" s="1589">
        <v>6.7</v>
      </c>
      <c r="R63" s="1586">
        <v>3110163</v>
      </c>
      <c r="S63" s="1587">
        <v>2.1</v>
      </c>
      <c r="T63" s="1588">
        <v>15771890</v>
      </c>
      <c r="U63" s="1587">
        <v>10.5</v>
      </c>
      <c r="V63" s="1588">
        <v>2288062</v>
      </c>
      <c r="W63" s="1587">
        <v>1.5</v>
      </c>
      <c r="X63" s="1588">
        <v>12722904</v>
      </c>
      <c r="Y63" s="1589">
        <v>8.5</v>
      </c>
      <c r="Z63" s="1586">
        <v>0</v>
      </c>
      <c r="AA63" s="1587">
        <v>0</v>
      </c>
      <c r="AB63" s="1588">
        <v>0</v>
      </c>
      <c r="AC63" s="1609">
        <v>0</v>
      </c>
      <c r="AD63" s="1592">
        <f>B63+D63+F63+H63+J63+L63+N63+P63+R63+T63+V63+X63+Z63+AB63</f>
        <v>150535258</v>
      </c>
      <c r="AE63" s="1593">
        <f>C63+E63+G63+I63+K63+M63+O63+Q63+S63+U63+W63+Y63+AA63+AC63</f>
        <v>100</v>
      </c>
      <c r="AF63" s="23"/>
    </row>
    <row r="64" spans="1:32" ht="15.75" customHeight="1">
      <c r="A64" s="656" t="s">
        <v>192</v>
      </c>
      <c r="B64" s="532">
        <v>802876</v>
      </c>
      <c r="C64" s="478">
        <v>0.3</v>
      </c>
      <c r="D64" s="477">
        <v>22068379</v>
      </c>
      <c r="E64" s="478">
        <v>9.3000000000000007</v>
      </c>
      <c r="F64" s="477">
        <v>101918120</v>
      </c>
      <c r="G64" s="478">
        <v>42.9</v>
      </c>
      <c r="H64" s="477">
        <v>31998765</v>
      </c>
      <c r="I64" s="121">
        <v>13.5</v>
      </c>
      <c r="J64" s="532" t="s">
        <v>304</v>
      </c>
      <c r="K64" s="478" t="s">
        <v>304</v>
      </c>
      <c r="L64" s="477">
        <v>3061812</v>
      </c>
      <c r="M64" s="478">
        <v>1.3</v>
      </c>
      <c r="N64" s="477">
        <v>3663142</v>
      </c>
      <c r="O64" s="478">
        <v>1.5</v>
      </c>
      <c r="P64" s="130">
        <v>21439089</v>
      </c>
      <c r="Q64" s="121">
        <v>9</v>
      </c>
      <c r="R64" s="531">
        <v>4779420</v>
      </c>
      <c r="S64" s="478">
        <v>2</v>
      </c>
      <c r="T64" s="477">
        <v>17573855</v>
      </c>
      <c r="U64" s="478">
        <v>7.4</v>
      </c>
      <c r="V64" s="477">
        <v>198963</v>
      </c>
      <c r="W64" s="478">
        <v>0.1</v>
      </c>
      <c r="X64" s="477">
        <v>27066979</v>
      </c>
      <c r="Y64" s="121">
        <v>11.4</v>
      </c>
      <c r="Z64" s="531">
        <v>3066209</v>
      </c>
      <c r="AA64" s="478">
        <v>1.3</v>
      </c>
      <c r="AB64" s="477" t="s">
        <v>304</v>
      </c>
      <c r="AC64" s="619" t="s">
        <v>304</v>
      </c>
      <c r="AD64" s="560">
        <v>237637609</v>
      </c>
      <c r="AE64" s="338">
        <v>100</v>
      </c>
      <c r="AF64" s="388"/>
    </row>
    <row r="65" spans="1:32" ht="15.75" customHeight="1">
      <c r="A65" s="658" t="s">
        <v>227</v>
      </c>
      <c r="B65" s="527">
        <v>567515</v>
      </c>
      <c r="C65" s="487">
        <v>0.4</v>
      </c>
      <c r="D65" s="486">
        <v>15296745</v>
      </c>
      <c r="E65" s="487">
        <v>11.8</v>
      </c>
      <c r="F65" s="486">
        <v>53967289</v>
      </c>
      <c r="G65" s="487">
        <v>41.7</v>
      </c>
      <c r="H65" s="486">
        <v>10259325</v>
      </c>
      <c r="I65" s="125">
        <v>7.9</v>
      </c>
      <c r="J65" s="527">
        <v>78113</v>
      </c>
      <c r="K65" s="487">
        <v>0.1</v>
      </c>
      <c r="L65" s="486">
        <v>2452788</v>
      </c>
      <c r="M65" s="487">
        <v>1.9</v>
      </c>
      <c r="N65" s="486">
        <v>5397322</v>
      </c>
      <c r="O65" s="487">
        <v>4.2</v>
      </c>
      <c r="P65" s="1600">
        <v>13289699</v>
      </c>
      <c r="Q65" s="125">
        <v>10.3</v>
      </c>
      <c r="R65" s="527">
        <v>4213423</v>
      </c>
      <c r="S65" s="487">
        <v>3.3</v>
      </c>
      <c r="T65" s="486">
        <v>12488482</v>
      </c>
      <c r="U65" s="487">
        <v>9.6</v>
      </c>
      <c r="V65" s="486">
        <v>816628</v>
      </c>
      <c r="W65" s="487">
        <v>0.6</v>
      </c>
      <c r="X65" s="486">
        <v>10634889</v>
      </c>
      <c r="Y65" s="125">
        <v>8.1999999999999993</v>
      </c>
      <c r="Z65" s="527">
        <v>0</v>
      </c>
      <c r="AA65" s="487">
        <v>0</v>
      </c>
      <c r="AB65" s="486">
        <v>0</v>
      </c>
      <c r="AC65" s="548">
        <v>0</v>
      </c>
      <c r="AD65" s="1449">
        <v>129462218</v>
      </c>
      <c r="AE65" s="386">
        <v>100</v>
      </c>
      <c r="AF65" s="388"/>
    </row>
    <row r="66" spans="1:32" ht="15.75" customHeight="1">
      <c r="A66" s="656" t="s">
        <v>194</v>
      </c>
      <c r="B66" s="620">
        <v>885748</v>
      </c>
      <c r="C66" s="489">
        <v>0.4</v>
      </c>
      <c r="D66" s="482">
        <v>16942675</v>
      </c>
      <c r="E66" s="489">
        <v>7.7</v>
      </c>
      <c r="F66" s="482">
        <v>99194154</v>
      </c>
      <c r="G66" s="489">
        <v>44.9</v>
      </c>
      <c r="H66" s="482">
        <v>19027352</v>
      </c>
      <c r="I66" s="115">
        <v>8.6</v>
      </c>
      <c r="J66" s="620">
        <v>186244</v>
      </c>
      <c r="K66" s="489">
        <v>0.1</v>
      </c>
      <c r="L66" s="482">
        <v>2793746</v>
      </c>
      <c r="M66" s="489">
        <v>1.3</v>
      </c>
      <c r="N66" s="482">
        <v>7603235</v>
      </c>
      <c r="O66" s="489">
        <v>3.4</v>
      </c>
      <c r="P66" s="128">
        <v>22445823</v>
      </c>
      <c r="Q66" s="115">
        <v>10.1</v>
      </c>
      <c r="R66" s="538">
        <v>7505608</v>
      </c>
      <c r="S66" s="489">
        <v>3.4</v>
      </c>
      <c r="T66" s="482">
        <v>25576365</v>
      </c>
      <c r="U66" s="489">
        <v>11.6</v>
      </c>
      <c r="V66" s="482">
        <v>341053</v>
      </c>
      <c r="W66" s="489">
        <v>0.2</v>
      </c>
      <c r="X66" s="482">
        <v>18424918</v>
      </c>
      <c r="Y66" s="115">
        <v>8.3000000000000007</v>
      </c>
      <c r="Z66" s="538" t="s">
        <v>304</v>
      </c>
      <c r="AA66" s="489" t="s">
        <v>304</v>
      </c>
      <c r="AB66" s="482" t="s">
        <v>304</v>
      </c>
      <c r="AC66" s="622" t="s">
        <v>304</v>
      </c>
      <c r="AD66" s="672">
        <v>220926921</v>
      </c>
      <c r="AE66" s="338">
        <v>100</v>
      </c>
      <c r="AF66" s="388"/>
    </row>
    <row r="67" spans="1:32" ht="15.75" customHeight="1">
      <c r="A67" s="658" t="s">
        <v>195</v>
      </c>
      <c r="B67" s="1410">
        <v>684811</v>
      </c>
      <c r="C67" s="1602">
        <v>0.3</v>
      </c>
      <c r="D67" s="1603">
        <v>31992369</v>
      </c>
      <c r="E67" s="1602">
        <v>15.7</v>
      </c>
      <c r="F67" s="1603">
        <v>92345736</v>
      </c>
      <c r="G67" s="1602">
        <v>45.4</v>
      </c>
      <c r="H67" s="1603">
        <v>15880268</v>
      </c>
      <c r="I67" s="1604">
        <v>7.8</v>
      </c>
      <c r="J67" s="1410">
        <v>120321</v>
      </c>
      <c r="K67" s="1602">
        <v>0.1</v>
      </c>
      <c r="L67" s="1603">
        <v>4278803</v>
      </c>
      <c r="M67" s="1602">
        <v>2.1</v>
      </c>
      <c r="N67" s="1603">
        <v>2321373</v>
      </c>
      <c r="O67" s="1602">
        <v>1.1000000000000001</v>
      </c>
      <c r="P67" s="1605">
        <v>15430418</v>
      </c>
      <c r="Q67" s="1604">
        <v>7.6</v>
      </c>
      <c r="R67" s="1410">
        <v>4306688</v>
      </c>
      <c r="S67" s="1602">
        <v>2.1</v>
      </c>
      <c r="T67" s="1603">
        <v>17966323</v>
      </c>
      <c r="U67" s="1602">
        <v>8.8000000000000007</v>
      </c>
      <c r="V67" s="1603">
        <v>362452</v>
      </c>
      <c r="W67" s="1602">
        <v>0.2</v>
      </c>
      <c r="X67" s="1603">
        <v>17896388</v>
      </c>
      <c r="Y67" s="1604">
        <v>8.8000000000000007</v>
      </c>
      <c r="Z67" s="1410">
        <v>0</v>
      </c>
      <c r="AA67" s="1602">
        <v>0</v>
      </c>
      <c r="AB67" s="1603">
        <v>0</v>
      </c>
      <c r="AC67" s="1610">
        <v>0</v>
      </c>
      <c r="AD67" s="1497">
        <v>203585950</v>
      </c>
      <c r="AE67" s="1608">
        <v>100</v>
      </c>
      <c r="AF67" s="388"/>
    </row>
    <row r="68" spans="1:32" ht="15.75" customHeight="1">
      <c r="A68" s="656" t="s">
        <v>196</v>
      </c>
      <c r="B68" s="620">
        <v>985320</v>
      </c>
      <c r="C68" s="489">
        <v>0.3</v>
      </c>
      <c r="D68" s="482">
        <v>24409503</v>
      </c>
      <c r="E68" s="489">
        <v>8.3000000000000007</v>
      </c>
      <c r="F68" s="482">
        <v>155630520</v>
      </c>
      <c r="G68" s="489">
        <v>52.9</v>
      </c>
      <c r="H68" s="482">
        <v>22146584</v>
      </c>
      <c r="I68" s="115">
        <v>7.5</v>
      </c>
      <c r="J68" s="620">
        <v>702070</v>
      </c>
      <c r="K68" s="489">
        <v>0.2</v>
      </c>
      <c r="L68" s="482">
        <v>2811826</v>
      </c>
      <c r="M68" s="489">
        <v>1</v>
      </c>
      <c r="N68" s="482">
        <v>4069924</v>
      </c>
      <c r="O68" s="489">
        <v>1.4</v>
      </c>
      <c r="P68" s="128">
        <v>21481644</v>
      </c>
      <c r="Q68" s="115">
        <v>7.3</v>
      </c>
      <c r="R68" s="620">
        <v>6846810</v>
      </c>
      <c r="S68" s="489">
        <v>2.2999999999999998</v>
      </c>
      <c r="T68" s="482">
        <v>28555220</v>
      </c>
      <c r="U68" s="489">
        <v>9.6999999999999993</v>
      </c>
      <c r="V68" s="482">
        <v>1027612</v>
      </c>
      <c r="W68" s="489">
        <v>0.4</v>
      </c>
      <c r="X68" s="128">
        <v>24422632</v>
      </c>
      <c r="Y68" s="115">
        <v>8.3000000000000007</v>
      </c>
      <c r="Z68" s="620">
        <v>990401</v>
      </c>
      <c r="AA68" s="489">
        <v>0.4</v>
      </c>
      <c r="AB68" s="482" t="s">
        <v>304</v>
      </c>
      <c r="AC68" s="559" t="s">
        <v>304</v>
      </c>
      <c r="AD68" s="328">
        <v>294080066</v>
      </c>
      <c r="AE68" s="338">
        <v>100</v>
      </c>
      <c r="AF68" s="388"/>
    </row>
    <row r="69" spans="1:32" ht="15.75" customHeight="1" thickBot="1">
      <c r="A69" s="658" t="s">
        <v>197</v>
      </c>
      <c r="B69" s="1436">
        <v>750177</v>
      </c>
      <c r="C69" s="487">
        <v>0.42017872807024897</v>
      </c>
      <c r="D69" s="486">
        <v>16860779</v>
      </c>
      <c r="E69" s="487">
        <v>9.4438254898424905</v>
      </c>
      <c r="F69" s="486">
        <v>99045478</v>
      </c>
      <c r="G69" s="487">
        <v>55.475978291989499</v>
      </c>
      <c r="H69" s="486">
        <v>15776655</v>
      </c>
      <c r="I69" s="125">
        <v>8.8366010036339908</v>
      </c>
      <c r="J69" s="1436">
        <v>35162</v>
      </c>
      <c r="K69" s="487">
        <v>1.9694451358021E-2</v>
      </c>
      <c r="L69" s="486">
        <v>822018</v>
      </c>
      <c r="M69" s="487">
        <v>0.460417311768889</v>
      </c>
      <c r="N69" s="486">
        <v>2230138</v>
      </c>
      <c r="O69" s="487">
        <v>1.24911394012497</v>
      </c>
      <c r="P69" s="1600">
        <v>13168650</v>
      </c>
      <c r="Q69" s="125">
        <v>7.3758414446221199</v>
      </c>
      <c r="R69" s="1436">
        <v>3401565</v>
      </c>
      <c r="S69" s="487">
        <v>1.90523737084485</v>
      </c>
      <c r="T69" s="486">
        <v>14332664</v>
      </c>
      <c r="U69" s="487">
        <v>8.02781280868148</v>
      </c>
      <c r="V69" s="486">
        <v>0</v>
      </c>
      <c r="W69" s="487">
        <v>0</v>
      </c>
      <c r="X69" s="486">
        <v>11681761</v>
      </c>
      <c r="Y69" s="125">
        <v>6.5430258173746196</v>
      </c>
      <c r="Z69" s="1436">
        <v>432549</v>
      </c>
      <c r="AA69" s="487">
        <v>0.24227334168877199</v>
      </c>
      <c r="AB69" s="486">
        <v>0</v>
      </c>
      <c r="AC69" s="1601">
        <v>0</v>
      </c>
      <c r="AD69" s="1449">
        <v>178537596</v>
      </c>
      <c r="AE69" s="386">
        <v>100</v>
      </c>
      <c r="AF69" s="388"/>
    </row>
    <row r="70" spans="1:32" ht="15.75" customHeight="1" thickTop="1">
      <c r="A70" s="715" t="s">
        <v>198</v>
      </c>
      <c r="B70" s="809">
        <f>SUM(B8:B69)</f>
        <v>42007318</v>
      </c>
      <c r="C70" s="754" t="s">
        <v>199</v>
      </c>
      <c r="D70" s="754">
        <f>SUM(D8:D69)</f>
        <v>1073348066</v>
      </c>
      <c r="E70" s="754" t="s">
        <v>199</v>
      </c>
      <c r="F70" s="754">
        <f>SUM(F8:F69)</f>
        <v>4755861664</v>
      </c>
      <c r="G70" s="754" t="s">
        <v>199</v>
      </c>
      <c r="H70" s="754">
        <f>SUM(H8:H69)</f>
        <v>878412610</v>
      </c>
      <c r="I70" s="810" t="s">
        <v>199</v>
      </c>
      <c r="J70" s="809">
        <f>SUM(J8:J69)</f>
        <v>16104308</v>
      </c>
      <c r="K70" s="754" t="s">
        <v>199</v>
      </c>
      <c r="L70" s="754">
        <f>SUM(L8:L69)</f>
        <v>121400510</v>
      </c>
      <c r="M70" s="754" t="s">
        <v>199</v>
      </c>
      <c r="N70" s="754">
        <f>SUM(N8:N69)</f>
        <v>281396979</v>
      </c>
      <c r="O70" s="754" t="s">
        <v>199</v>
      </c>
      <c r="P70" s="754">
        <f>SUM(P8:P69)</f>
        <v>993895422</v>
      </c>
      <c r="Q70" s="810" t="s">
        <v>199</v>
      </c>
      <c r="R70" s="809">
        <f>SUM(R8:R69)</f>
        <v>312193911</v>
      </c>
      <c r="S70" s="754" t="s">
        <v>199</v>
      </c>
      <c r="T70" s="754">
        <f>SUM(T8:T69)</f>
        <v>1190330078</v>
      </c>
      <c r="U70" s="754" t="s">
        <v>199</v>
      </c>
      <c r="V70" s="754">
        <f>SUM(V8:V69)</f>
        <v>23469693</v>
      </c>
      <c r="W70" s="754" t="s">
        <v>199</v>
      </c>
      <c r="X70" s="754">
        <f>SUM(X8:X69)</f>
        <v>830580934</v>
      </c>
      <c r="Y70" s="810" t="s">
        <v>199</v>
      </c>
      <c r="Z70" s="809">
        <f>SUM(Z8:Z69)</f>
        <v>8940663</v>
      </c>
      <c r="AA70" s="754" t="s">
        <v>199</v>
      </c>
      <c r="AB70" s="754" t="s">
        <v>199</v>
      </c>
      <c r="AC70" s="756" t="s">
        <v>199</v>
      </c>
      <c r="AD70" s="367">
        <f>SUM(AD8:AD69)</f>
        <v>10527942456</v>
      </c>
      <c r="AE70" s="810" t="s">
        <v>199</v>
      </c>
    </row>
    <row r="71" spans="1:32" ht="15.75" customHeight="1">
      <c r="A71" s="666" t="s">
        <v>200</v>
      </c>
      <c r="B71" s="527">
        <f>AVERAGE(B8:B69)</f>
        <v>677537.38709677418</v>
      </c>
      <c r="C71" s="487">
        <f t="shared" ref="C71:Q71" si="0">AVERAGE(C8:C69)</f>
        <v>0.40431571804945582</v>
      </c>
      <c r="D71" s="486">
        <f t="shared" si="0"/>
        <v>17312065.580645163</v>
      </c>
      <c r="E71" s="487">
        <f t="shared" si="0"/>
        <v>10.320274762758697</v>
      </c>
      <c r="F71" s="486">
        <f t="shared" si="0"/>
        <v>76707446.193548381</v>
      </c>
      <c r="G71" s="487">
        <f t="shared" si="0"/>
        <v>44.881606509988757</v>
      </c>
      <c r="H71" s="668">
        <f t="shared" si="0"/>
        <v>14167945.322580645</v>
      </c>
      <c r="I71" s="671">
        <f t="shared" si="0"/>
        <v>8.278097794172437</v>
      </c>
      <c r="J71" s="527">
        <f t="shared" si="0"/>
        <v>264005.04918032786</v>
      </c>
      <c r="K71" s="487">
        <f t="shared" si="0"/>
        <v>0.16682125771838127</v>
      </c>
      <c r="L71" s="486">
        <f t="shared" si="0"/>
        <v>1958072.7419354839</v>
      </c>
      <c r="M71" s="487">
        <f t="shared" si="0"/>
        <v>1.2068021843890742</v>
      </c>
      <c r="N71" s="486">
        <f t="shared" si="0"/>
        <v>4538660.9516129028</v>
      </c>
      <c r="O71" s="487">
        <f t="shared" si="0"/>
        <v>2.7675358949493409</v>
      </c>
      <c r="P71" s="668">
        <f t="shared" si="0"/>
        <v>16030571.322580645</v>
      </c>
      <c r="Q71" s="671">
        <f t="shared" si="0"/>
        <v>9.401223249106808</v>
      </c>
      <c r="R71" s="527">
        <f t="shared" ref="R71:AA71" si="1">AVERAGE(R8:R69)</f>
        <v>5035385.6612903224</v>
      </c>
      <c r="S71" s="487">
        <f t="shared" si="1"/>
        <v>2.9848852117609499</v>
      </c>
      <c r="T71" s="486">
        <f t="shared" si="1"/>
        <v>19198872.225806452</v>
      </c>
      <c r="U71" s="487">
        <f t="shared" si="1"/>
        <v>11.332671269336609</v>
      </c>
      <c r="V71" s="487">
        <f t="shared" si="1"/>
        <v>442824.39622641512</v>
      </c>
      <c r="W71" s="487">
        <f t="shared" si="1"/>
        <v>0.27274567974965785</v>
      </c>
      <c r="X71" s="668">
        <f t="shared" si="1"/>
        <v>13396466.677419355</v>
      </c>
      <c r="Y71" s="671">
        <f t="shared" si="1"/>
        <v>7.9472087805720735</v>
      </c>
      <c r="Z71" s="670">
        <f t="shared" si="1"/>
        <v>235280.60526315789</v>
      </c>
      <c r="AA71" s="819">
        <f t="shared" si="1"/>
        <v>0.1327751885353155</v>
      </c>
      <c r="AB71" s="486" t="s">
        <v>199</v>
      </c>
      <c r="AC71" s="526" t="s">
        <v>199</v>
      </c>
      <c r="AD71" s="390">
        <f>AVERAGE(AD8:AD69)</f>
        <v>169805523.48387095</v>
      </c>
      <c r="AE71" s="671" t="s">
        <v>199</v>
      </c>
    </row>
    <row r="72" spans="1:32" ht="15.6">
      <c r="A72" s="430" t="s">
        <v>201</v>
      </c>
      <c r="B72" s="405"/>
      <c r="C72" s="403"/>
      <c r="D72" s="405"/>
      <c r="E72" s="403"/>
      <c r="F72" s="405"/>
      <c r="G72" s="403"/>
      <c r="H72" s="405"/>
      <c r="I72" s="403"/>
      <c r="J72" s="405"/>
      <c r="K72" s="403"/>
      <c r="L72" s="405"/>
      <c r="M72" s="403"/>
      <c r="N72" s="405"/>
      <c r="O72" s="403"/>
      <c r="P72" s="405"/>
      <c r="Q72" s="403"/>
      <c r="R72" s="405"/>
      <c r="S72" s="403"/>
      <c r="T72" s="405"/>
      <c r="U72" s="403"/>
      <c r="V72" s="383"/>
      <c r="W72" s="403"/>
      <c r="X72" s="405"/>
      <c r="Y72" s="403"/>
      <c r="Z72" s="405"/>
      <c r="AA72" s="403"/>
      <c r="AB72" s="383"/>
      <c r="AC72" s="403"/>
      <c r="AD72" s="378"/>
      <c r="AE72" s="407"/>
    </row>
    <row r="134" spans="2:31" ht="29.25" customHeight="1">
      <c r="B134" s="2232"/>
      <c r="C134" s="2232"/>
      <c r="D134" s="2232"/>
      <c r="E134" s="2232"/>
      <c r="F134" s="2232"/>
      <c r="G134" s="2232"/>
      <c r="H134" s="2232"/>
      <c r="I134" s="2232"/>
      <c r="J134" s="2232"/>
      <c r="K134" s="2232"/>
      <c r="L134" s="2232"/>
      <c r="M134" s="2232"/>
      <c r="N134" s="2232"/>
      <c r="O134" s="2232"/>
      <c r="P134" s="2232"/>
      <c r="Q134" s="2232"/>
      <c r="R134" s="2232"/>
      <c r="S134" s="2232"/>
      <c r="T134" s="2232"/>
      <c r="U134" s="2232"/>
      <c r="V134" s="2232"/>
      <c r="W134" s="2232"/>
      <c r="X134" s="2232"/>
      <c r="Y134" s="2232"/>
      <c r="Z134" s="2232"/>
      <c r="AA134" s="2232"/>
      <c r="AB134" s="2232"/>
      <c r="AC134" s="2232"/>
      <c r="AD134" s="2232"/>
      <c r="AE134" s="2232"/>
    </row>
  </sheetData>
  <customSheetViews>
    <customSheetView guid="{429188B7-F8E8-41E0-BAA6-8F869C883D4F}" scale="70" showGridLines="0">
      <pane xSplit="1" ySplit="6" topLeftCell="B7" activePane="bottomRight" state="frozen"/>
      <selection pane="bottomRight" activeCell="A2" sqref="A2"/>
      <colBreaks count="3" manualBreakCount="3">
        <brk id="9" min="2" max="72" man="1"/>
        <brk id="17" min="2" max="72" man="1"/>
        <brk id="25" min="2" max="72" man="1"/>
      </colBreaks>
      <pageMargins left="0" right="0" top="0" bottom="0" header="0" footer="0"/>
      <pageSetup paperSize="8" firstPageNumber="12" fitToWidth="0" orientation="portrait" r:id="rId1"/>
      <headerFooter alignWithMargins="0">
        <oddHeader xml:space="preserve">&amp;L&amp;"ＭＳ Ｐゴシック,太字"&amp;16ⅲ　目的別歳出内訳
（平成30年度）&amp;"ＭＳ Ｐゴシック,標準"&amp;11
</oddHeader>
      </headerFooter>
    </customSheetView>
    <customSheetView guid="{CFB8F6A3-286B-44DA-98E2-E06FA9DC17D9}" scale="90" showGridLines="0">
      <pane xSplit="1" ySplit="6" topLeftCell="B7" activePane="bottomRight" state="frozen"/>
      <selection pane="bottomRight" activeCell="G20" sqref="G20"/>
      <colBreaks count="3" manualBreakCount="3">
        <brk id="9" max="19" man="1"/>
        <brk id="18" max="19" man="1"/>
        <brk id="27" max="19" man="1"/>
      </colBreaks>
      <pageMargins left="0" right="0" top="0" bottom="0" header="0" footer="0"/>
      <pageSetup paperSize="9" scale="80" firstPageNumber="12" fitToWidth="0" orientation="portrait" useFirstPageNumber="1" r:id="rId2"/>
      <headerFooter alignWithMargins="0"/>
    </customSheetView>
  </customSheetViews>
  <mergeCells count="19">
    <mergeCell ref="Z134:AE134"/>
    <mergeCell ref="N1:O2"/>
    <mergeCell ref="P1:Q2"/>
    <mergeCell ref="B1:C2"/>
    <mergeCell ref="D1:E2"/>
    <mergeCell ref="F1:G2"/>
    <mergeCell ref="H1:I2"/>
    <mergeCell ref="J1:K2"/>
    <mergeCell ref="L1:M2"/>
    <mergeCell ref="Z1:AA2"/>
    <mergeCell ref="AB1:AC2"/>
    <mergeCell ref="AD1:AE2"/>
    <mergeCell ref="R1:S2"/>
    <mergeCell ref="T1:U2"/>
    <mergeCell ref="V1:W2"/>
    <mergeCell ref="X1:Y2"/>
    <mergeCell ref="B134:I134"/>
    <mergeCell ref="J134:Q134"/>
    <mergeCell ref="R134:Y134"/>
  </mergeCells>
  <phoneticPr fontId="2"/>
  <dataValidations count="1">
    <dataValidation imeMode="disabled" allowBlank="1" showInputMessage="1" showErrorMessage="1" sqref="WVJ11:WWM11 IX11:KA11 ST11:TW11 ACP11:ADS11 AML11:ANO11 AWH11:AXK11 BGD11:BHG11 BPZ11:BRC11 BZV11:CAY11 CJR11:CKU11 CTN11:CUQ11 DDJ11:DEM11 DNF11:DOI11 DXB11:DYE11 EGX11:EIA11 EQT11:ERW11 FAP11:FBS11 FKL11:FLO11 FUH11:FVK11 GED11:GFG11 GNZ11:GPC11 GXV11:GYY11 HHR11:HIU11 HRN11:HSQ11 IBJ11:ICM11 ILF11:IMI11 IVB11:IWE11 JEX11:JGA11 JOT11:JPW11 JYP11:JZS11 KIL11:KJO11 KSH11:KTK11 LCD11:LDG11 LLZ11:LNC11 LVV11:LWY11 MFR11:MGU11 MPN11:MQQ11 MZJ11:NAM11 NJF11:NKI11 NTB11:NUE11 OCX11:OEA11 OMT11:ONW11 OWP11:OXS11 PGL11:PHO11 PQH11:PRK11 QAD11:QBG11 QJZ11:QLC11 QTV11:QUY11 RDR11:REU11 RNN11:ROQ11 RXJ11:RYM11 SHF11:SII11 SRB11:SSE11 TAX11:TCA11 TKT11:TLW11 TUP11:TVS11 UEL11:UFO11 UOH11:UPK11 UYD11:UZG11 VHZ11:VJC11 VRV11:VSY11 WBR11:WCU11 WLN11:WMQ11 WVJ63:WWM63 IX63:KA63 ST63:TW63 ACP63:ADS63 AML63:ANO63 AWH63:AXK63 BGD63:BHG63 BPZ63:BRC63 BZV63:CAY63 CJR63:CKU63 CTN63:CUQ63 DDJ63:DEM63 DNF63:DOI63 DXB63:DYE63 EGX63:EIA63 EQT63:ERW63 FAP63:FBS63 FKL63:FLO63 FUH63:FVK63 GED63:GFG63 GNZ63:GPC63 GXV63:GYY63 HHR63:HIU63 HRN63:HSQ63 IBJ63:ICM63 ILF63:IMI63 IVB63:IWE63 JEX63:JGA63 JOT63:JPW63 JYP63:JZS63 KIL63:KJO63 KSH63:KTK63 LCD63:LDG63 LLZ63:LNC63 LVV63:LWY63 MFR63:MGU63 MPN63:MQQ63 MZJ63:NAM63 NJF63:NKI63 NTB63:NUE63 OCX63:OEA63 OMT63:ONW63 OWP63:OXS63 PGL63:PHO63 PQH63:PRK63 QAD63:QBG63 QJZ63:QLC63 QTV63:QUY63 RDR63:REU63 RNN63:ROQ63 RXJ63:RYM63 SHF63:SII63 SRB63:SSE63 TAX63:TCA63 TKT63:TLW63 TUP63:TVS63 UEL63:UFO63 UOH63:UPK63 UYD63:UZG63 VHZ63:VJC63 VRV63:VSY63 WBR63:WCU63 WLN63:WMQ63 WVJ40:WWM40 IX40:KA40 ST40:TW40 ACP40:ADS40 AML40:ANO40 AWH40:AXK40 BGD40:BHG40 BPZ40:BRC40 BZV40:CAY40 CJR40:CKU40 CTN40:CUQ40 DDJ40:DEM40 DNF40:DOI40 DXB40:DYE40 EGX40:EIA40 EQT40:ERW40 FAP40:FBS40 FKL40:FLO40 FUH40:FVK40 GED40:GFG40 GNZ40:GPC40 GXV40:GYY40 HHR40:HIU40 HRN40:HSQ40 IBJ40:ICM40 ILF40:IMI40 IVB40:IWE40 JEX40:JGA40 JOT40:JPW40 JYP40:JZS40 KIL40:KJO40 KSH40:KTK40 LCD40:LDG40 LLZ40:LNC40 LVV40:LWY40 MFR40:MGU40 MPN40:MQQ40 MZJ40:NAM40 NJF40:NKI40 NTB40:NUE40 OCX40:OEA40 OMT40:ONW40 OWP40:OXS40 PGL40:PHO40 PQH40:PRK40 QAD40:QBG40 QJZ40:QLC40 QTV40:QUY40 RDR40:REU40 RNN40:ROQ40 RXJ40:RYM40 SHF40:SII40 SRB40:SSE40 TAX40:TCA40 TKT40:TLW40 TUP40:TVS40 UEL40:UFO40 UOH40:UPK40 UYD40:UZG40 VHZ40:VJC40 VRV40:VSY40 WBR40:WCU40 WLN40:WMQ40 B8:AE69" xr:uid="{00000000-0002-0000-0B00-000000000000}"/>
  </dataValidations>
  <pageMargins left="0.74803149606299213" right="0.23622047244094491" top="1.1023622047244095" bottom="0.39370078740157483" header="0.59055118110236227" footer="0.31496062992125984"/>
  <pageSetup paperSize="9" scale="71" firstPageNumber="12" fitToWidth="0" orientation="portrait" r:id="rId3"/>
  <headerFooter alignWithMargins="0">
    <oddHeader xml:space="preserve">&amp;L&amp;"ＭＳ Ｐゴシック,太字"&amp;16&amp;K01+000ⅲ　目的別歳出内訳
（令和６年度）&amp;"ＭＳ Ｐゴシック,標準"&amp;11
</oddHeader>
  </headerFooter>
  <colBreaks count="3" manualBreakCount="3">
    <brk id="9" max="71" man="1"/>
    <brk id="17" max="71" man="1"/>
    <brk id="25" max="71" man="1"/>
  </colBreak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AI134"/>
  <sheetViews>
    <sheetView showGridLines="0" view="pageBreakPreview" zoomScale="85" zoomScaleNormal="70" zoomScaleSheetLayoutView="85" workbookViewId="0">
      <pane ySplit="4" topLeftCell="A8" activePane="bottomLeft" state="frozen"/>
      <selection activeCell="E53" sqref="E53"/>
      <selection pane="bottomLeft" activeCell="Z18" sqref="Z18"/>
    </sheetView>
  </sheetViews>
  <sheetFormatPr defaultRowHeight="13.2"/>
  <cols>
    <col min="1" max="1" width="12.77734375" style="568" customWidth="1"/>
    <col min="2" max="2" width="13.77734375" style="568" customWidth="1"/>
    <col min="3" max="3" width="7.77734375" style="568" customWidth="1"/>
    <col min="4" max="4" width="13.77734375" style="568" customWidth="1"/>
    <col min="5" max="5" width="7.77734375" style="568" customWidth="1"/>
    <col min="6" max="6" width="13.77734375" style="568" customWidth="1"/>
    <col min="7" max="7" width="7.77734375" style="568" customWidth="1"/>
    <col min="8" max="8" width="13.77734375" style="568" customWidth="1"/>
    <col min="9" max="9" width="7.77734375" style="568" customWidth="1"/>
    <col min="10" max="10" width="13.77734375" style="568" customWidth="1"/>
    <col min="11" max="11" width="7.77734375" style="568" customWidth="1"/>
    <col min="12" max="12" width="14.77734375" style="568" customWidth="1"/>
    <col min="13" max="13" width="7.77734375" style="568" customWidth="1"/>
    <col min="14" max="14" width="12.77734375" style="568" customWidth="1"/>
    <col min="15" max="15" width="7.77734375" style="568" customWidth="1"/>
    <col min="16" max="16" width="12.77734375" style="568" customWidth="1"/>
    <col min="17" max="17" width="7.77734375" style="568" customWidth="1"/>
    <col min="18" max="18" width="12.77734375" style="568" customWidth="1"/>
    <col min="19" max="19" width="7.77734375" style="568" customWidth="1"/>
    <col min="20" max="20" width="12.77734375" style="568" customWidth="1"/>
    <col min="21" max="21" width="7.77734375" style="568" customWidth="1"/>
    <col min="22" max="22" width="14.77734375" style="568" customWidth="1"/>
    <col min="23" max="23" width="7.77734375" style="568" customWidth="1"/>
    <col min="24" max="24" width="13.77734375" style="568" customWidth="1"/>
    <col min="25" max="25" width="7.77734375" style="568" customWidth="1"/>
    <col min="26" max="26" width="13.77734375" style="568" customWidth="1"/>
    <col min="27" max="27" width="7.77734375" style="568" customWidth="1"/>
    <col min="28" max="28" width="15.77734375" style="568" customWidth="1"/>
    <col min="29" max="29" width="8.77734375" style="568" customWidth="1"/>
    <col min="30" max="16384" width="8.88671875" style="568"/>
  </cols>
  <sheetData>
    <row r="1" spans="1:29" ht="17.25" customHeight="1">
      <c r="A1" s="649" t="s">
        <v>322</v>
      </c>
      <c r="B1" s="2175" t="s">
        <v>562</v>
      </c>
      <c r="C1" s="2175"/>
      <c r="D1" s="2175"/>
      <c r="E1" s="2189"/>
      <c r="F1" s="2174" t="s">
        <v>563</v>
      </c>
      <c r="G1" s="2467"/>
      <c r="H1" s="2188" t="s">
        <v>564</v>
      </c>
      <c r="I1" s="2175"/>
      <c r="J1" s="2175"/>
      <c r="K1" s="2251"/>
      <c r="L1" s="2252" t="s">
        <v>565</v>
      </c>
      <c r="M1" s="2467"/>
      <c r="N1" s="2244" t="s">
        <v>566</v>
      </c>
      <c r="O1" s="2467"/>
      <c r="P1" s="2244" t="s">
        <v>567</v>
      </c>
      <c r="Q1" s="2467"/>
      <c r="R1" s="2244" t="s">
        <v>568</v>
      </c>
      <c r="S1" s="2467"/>
      <c r="T1" s="2244" t="s">
        <v>569</v>
      </c>
      <c r="U1" s="2245"/>
      <c r="V1" s="2174" t="s">
        <v>570</v>
      </c>
      <c r="W1" s="2174"/>
      <c r="X1" s="1891"/>
      <c r="Y1" s="290"/>
      <c r="Z1" s="290"/>
      <c r="AA1" s="290"/>
      <c r="AB1" s="2560" t="s">
        <v>571</v>
      </c>
      <c r="AC1" s="2245"/>
    </row>
    <row r="2" spans="1:29" ht="17.25" customHeight="1">
      <c r="A2" s="650"/>
      <c r="B2" s="2564" t="s">
        <v>572</v>
      </c>
      <c r="C2" s="2275"/>
      <c r="D2" s="2474" t="s">
        <v>573</v>
      </c>
      <c r="E2" s="2275"/>
      <c r="F2" s="2566"/>
      <c r="G2" s="2469"/>
      <c r="H2" s="2218" t="s">
        <v>574</v>
      </c>
      <c r="I2" s="2564"/>
      <c r="J2" s="2218" t="s">
        <v>575</v>
      </c>
      <c r="K2" s="2568"/>
      <c r="L2" s="2567"/>
      <c r="M2" s="2469"/>
      <c r="N2" s="2565"/>
      <c r="O2" s="2469"/>
      <c r="P2" s="2565"/>
      <c r="Q2" s="2469"/>
      <c r="R2" s="2565"/>
      <c r="S2" s="2469"/>
      <c r="T2" s="2565"/>
      <c r="U2" s="2562"/>
      <c r="V2" s="2569"/>
      <c r="W2" s="2569"/>
      <c r="X2" s="2218" t="s">
        <v>576</v>
      </c>
      <c r="Y2" s="2564"/>
      <c r="Z2" s="2218" t="s">
        <v>577</v>
      </c>
      <c r="AA2" s="2563"/>
      <c r="AB2" s="2561"/>
      <c r="AC2" s="2562"/>
    </row>
    <row r="3" spans="1:29" ht="17.25" customHeight="1">
      <c r="A3" s="596"/>
      <c r="B3" s="359"/>
      <c r="C3" s="339" t="s">
        <v>544</v>
      </c>
      <c r="D3" s="782"/>
      <c r="E3" s="339" t="s">
        <v>544</v>
      </c>
      <c r="F3" s="776"/>
      <c r="G3" s="339" t="s">
        <v>544</v>
      </c>
      <c r="H3" s="321"/>
      <c r="I3" s="339" t="s">
        <v>544</v>
      </c>
      <c r="J3" s="419"/>
      <c r="K3" s="446" t="s">
        <v>544</v>
      </c>
      <c r="L3" s="748"/>
      <c r="M3" s="339" t="s">
        <v>544</v>
      </c>
      <c r="N3" s="776"/>
      <c r="O3" s="339" t="s">
        <v>544</v>
      </c>
      <c r="P3" s="776"/>
      <c r="Q3" s="339" t="s">
        <v>544</v>
      </c>
      <c r="R3" s="776"/>
      <c r="S3" s="339" t="s">
        <v>544</v>
      </c>
      <c r="T3" s="1989"/>
      <c r="U3" s="446" t="s">
        <v>544</v>
      </c>
      <c r="V3" s="776"/>
      <c r="W3" s="2032" t="s">
        <v>544</v>
      </c>
      <c r="X3" s="782"/>
      <c r="Y3" s="339" t="s">
        <v>544</v>
      </c>
      <c r="Z3" s="776"/>
      <c r="AA3" s="339" t="s">
        <v>544</v>
      </c>
      <c r="AB3" s="389"/>
      <c r="AC3" s="446" t="s">
        <v>544</v>
      </c>
    </row>
    <row r="4" spans="1:29" ht="17.25" customHeight="1">
      <c r="A4" s="651" t="s">
        <v>345</v>
      </c>
      <c r="B4" s="652" t="s">
        <v>512</v>
      </c>
      <c r="C4" s="521" t="s">
        <v>127</v>
      </c>
      <c r="D4" s="521" t="s">
        <v>512</v>
      </c>
      <c r="E4" s="521" t="s">
        <v>127</v>
      </c>
      <c r="F4" s="521" t="s">
        <v>512</v>
      </c>
      <c r="G4" s="652" t="s">
        <v>127</v>
      </c>
      <c r="H4" s="521" t="s">
        <v>512</v>
      </c>
      <c r="I4" s="652" t="s">
        <v>127</v>
      </c>
      <c r="J4" s="521" t="s">
        <v>512</v>
      </c>
      <c r="K4" s="653" t="s">
        <v>127</v>
      </c>
      <c r="L4" s="655" t="s">
        <v>512</v>
      </c>
      <c r="M4" s="521" t="s">
        <v>127</v>
      </c>
      <c r="N4" s="521" t="s">
        <v>512</v>
      </c>
      <c r="O4" s="521" t="s">
        <v>127</v>
      </c>
      <c r="P4" s="521" t="s">
        <v>512</v>
      </c>
      <c r="Q4" s="521" t="s">
        <v>127</v>
      </c>
      <c r="R4" s="521" t="s">
        <v>512</v>
      </c>
      <c r="S4" s="521" t="s">
        <v>127</v>
      </c>
      <c r="T4" s="521" t="s">
        <v>512</v>
      </c>
      <c r="U4" s="653" t="s">
        <v>127</v>
      </c>
      <c r="V4" s="652" t="s">
        <v>512</v>
      </c>
      <c r="W4" s="521" t="s">
        <v>127</v>
      </c>
      <c r="X4" s="652" t="s">
        <v>512</v>
      </c>
      <c r="Y4" s="521" t="s">
        <v>127</v>
      </c>
      <c r="Z4" s="521" t="s">
        <v>512</v>
      </c>
      <c r="AA4" s="521" t="s">
        <v>127</v>
      </c>
      <c r="AB4" s="347" t="s">
        <v>512</v>
      </c>
      <c r="AC4" s="653" t="s">
        <v>127</v>
      </c>
    </row>
    <row r="5" spans="1:29" ht="17.25" hidden="1" customHeight="1">
      <c r="A5" s="650"/>
      <c r="B5" s="884"/>
      <c r="C5" s="510"/>
      <c r="D5" s="510"/>
      <c r="E5" s="510"/>
      <c r="F5" s="510"/>
      <c r="G5" s="884"/>
      <c r="H5" s="510"/>
      <c r="I5" s="884"/>
      <c r="J5" s="510"/>
      <c r="K5" s="134"/>
      <c r="L5" s="886"/>
      <c r="M5" s="1990"/>
      <c r="N5" s="1991"/>
      <c r="O5" s="1991"/>
      <c r="P5" s="1991"/>
      <c r="Q5" s="1991"/>
      <c r="R5" s="1990"/>
      <c r="S5" s="1991"/>
      <c r="T5" s="1991"/>
      <c r="U5" s="1992"/>
      <c r="V5" s="884"/>
      <c r="W5" s="1991"/>
      <c r="X5" s="884"/>
      <c r="Y5" s="510"/>
      <c r="Z5" s="510"/>
      <c r="AA5" s="510"/>
      <c r="AB5" s="334"/>
      <c r="AC5" s="134"/>
    </row>
    <row r="6" spans="1:29" ht="17.25" hidden="1" customHeight="1">
      <c r="A6" s="650"/>
      <c r="B6" s="884"/>
      <c r="C6" s="510"/>
      <c r="D6" s="510"/>
      <c r="E6" s="510"/>
      <c r="F6" s="510"/>
      <c r="G6" s="884"/>
      <c r="H6" s="510"/>
      <c r="I6" s="884"/>
      <c r="J6" s="510"/>
      <c r="K6" s="134"/>
      <c r="L6" s="886"/>
      <c r="M6" s="1990"/>
      <c r="N6" s="1991"/>
      <c r="O6" s="1991"/>
      <c r="P6" s="1991"/>
      <c r="Q6" s="1991"/>
      <c r="R6" s="1990"/>
      <c r="S6" s="1991"/>
      <c r="T6" s="1991"/>
      <c r="U6" s="1992"/>
      <c r="V6" s="884"/>
      <c r="W6" s="1991"/>
      <c r="X6" s="884"/>
      <c r="Y6" s="510"/>
      <c r="Z6" s="510"/>
      <c r="AA6" s="510"/>
      <c r="AB6" s="334"/>
      <c r="AC6" s="134"/>
    </row>
    <row r="7" spans="1:29" ht="17.25" hidden="1" customHeight="1">
      <c r="A7" s="650"/>
      <c r="B7" s="884"/>
      <c r="C7" s="510"/>
      <c r="D7" s="510"/>
      <c r="E7" s="510"/>
      <c r="F7" s="510"/>
      <c r="G7" s="884"/>
      <c r="H7" s="510"/>
      <c r="I7" s="884"/>
      <c r="J7" s="510"/>
      <c r="K7" s="134"/>
      <c r="L7" s="886"/>
      <c r="M7" s="1990"/>
      <c r="N7" s="1991"/>
      <c r="O7" s="1991"/>
      <c r="P7" s="1991"/>
      <c r="Q7" s="1991"/>
      <c r="R7" s="1990"/>
      <c r="S7" s="1991"/>
      <c r="T7" s="1991"/>
      <c r="U7" s="1992"/>
      <c r="V7" s="884"/>
      <c r="W7" s="1991"/>
      <c r="X7" s="884"/>
      <c r="Y7" s="510"/>
      <c r="Z7" s="510"/>
      <c r="AA7" s="510"/>
      <c r="AB7" s="334"/>
      <c r="AC7" s="134"/>
    </row>
    <row r="8" spans="1:29" ht="15.75" customHeight="1">
      <c r="A8" s="656" t="s">
        <v>137</v>
      </c>
      <c r="B8" s="556">
        <v>10729719</v>
      </c>
      <c r="C8" s="491">
        <v>33.5</v>
      </c>
      <c r="D8" s="490">
        <v>2377087</v>
      </c>
      <c r="E8" s="491">
        <v>7.4</v>
      </c>
      <c r="F8" s="490">
        <v>13029185</v>
      </c>
      <c r="G8" s="561">
        <v>40.700000000000003</v>
      </c>
      <c r="H8" s="490">
        <v>641898</v>
      </c>
      <c r="I8" s="561">
        <v>2</v>
      </c>
      <c r="J8" s="490">
        <v>57478</v>
      </c>
      <c r="K8" s="700">
        <v>0.2</v>
      </c>
      <c r="L8" s="695">
        <v>2440707</v>
      </c>
      <c r="M8" s="1993">
        <v>7.6</v>
      </c>
      <c r="N8" s="1889" t="s">
        <v>199</v>
      </c>
      <c r="O8" s="1994" t="s">
        <v>199</v>
      </c>
      <c r="P8" s="1994" t="s">
        <v>199</v>
      </c>
      <c r="Q8" s="1995" t="s">
        <v>199</v>
      </c>
      <c r="R8" s="1996" t="s">
        <v>199</v>
      </c>
      <c r="S8" s="1995" t="s">
        <v>199</v>
      </c>
      <c r="T8" s="1994" t="s">
        <v>199</v>
      </c>
      <c r="U8" s="1983" t="s">
        <v>199</v>
      </c>
      <c r="V8" s="536">
        <v>2757581</v>
      </c>
      <c r="W8" s="2009">
        <v>8.6</v>
      </c>
      <c r="X8" s="556">
        <v>2457798</v>
      </c>
      <c r="Y8" s="491">
        <v>7.7</v>
      </c>
      <c r="Z8" s="474" t="s">
        <v>199</v>
      </c>
      <c r="AA8" s="475" t="s">
        <v>199</v>
      </c>
      <c r="AB8" s="376">
        <v>32033655</v>
      </c>
      <c r="AC8" s="341">
        <v>100</v>
      </c>
    </row>
    <row r="9" spans="1:29" ht="15.75" customHeight="1">
      <c r="A9" s="1401" t="s">
        <v>138</v>
      </c>
      <c r="B9" s="1417">
        <v>14083909</v>
      </c>
      <c r="C9" s="1412">
        <v>35.300000000000004</v>
      </c>
      <c r="D9" s="1404">
        <v>2826165</v>
      </c>
      <c r="E9" s="1412">
        <v>7.1</v>
      </c>
      <c r="F9" s="1404">
        <v>14824611</v>
      </c>
      <c r="G9" s="1412">
        <v>37.1</v>
      </c>
      <c r="H9" s="1404">
        <v>824826</v>
      </c>
      <c r="I9" s="1412">
        <v>2.1</v>
      </c>
      <c r="J9" s="1404">
        <v>59364</v>
      </c>
      <c r="K9" s="1421">
        <v>0.1</v>
      </c>
      <c r="L9" s="1402">
        <v>2972368</v>
      </c>
      <c r="M9" s="1997">
        <v>7.4</v>
      </c>
      <c r="N9" s="1998" t="s">
        <v>199</v>
      </c>
      <c r="O9" s="1998" t="s">
        <v>199</v>
      </c>
      <c r="P9" s="1998" t="s">
        <v>199</v>
      </c>
      <c r="Q9" s="1997" t="s">
        <v>199</v>
      </c>
      <c r="R9" s="1999" t="s">
        <v>199</v>
      </c>
      <c r="S9" s="1997" t="s">
        <v>199</v>
      </c>
      <c r="T9" s="1998" t="s">
        <v>199</v>
      </c>
      <c r="U9" s="1982" t="s">
        <v>199</v>
      </c>
      <c r="V9" s="1417">
        <v>4366651</v>
      </c>
      <c r="W9" s="1997">
        <v>10.9</v>
      </c>
      <c r="X9" s="1417">
        <v>2949277</v>
      </c>
      <c r="Y9" s="1412">
        <v>7.4</v>
      </c>
      <c r="Z9" s="1404">
        <v>1373603</v>
      </c>
      <c r="AA9" s="1412">
        <v>3.4</v>
      </c>
      <c r="AB9" s="1494">
        <v>39957894</v>
      </c>
      <c r="AC9" s="1421">
        <v>100</v>
      </c>
    </row>
    <row r="10" spans="1:29" ht="15.75" customHeight="1">
      <c r="A10" s="656" t="s">
        <v>139</v>
      </c>
      <c r="B10" s="536">
        <v>11555734</v>
      </c>
      <c r="C10" s="144">
        <v>34.1</v>
      </c>
      <c r="D10" s="146">
        <v>2921739</v>
      </c>
      <c r="E10" s="144">
        <v>8.6</v>
      </c>
      <c r="F10" s="146">
        <v>16275747</v>
      </c>
      <c r="G10" s="524">
        <v>48</v>
      </c>
      <c r="H10" s="146">
        <v>815575</v>
      </c>
      <c r="I10" s="524">
        <v>2.4</v>
      </c>
      <c r="J10" s="146">
        <v>71762</v>
      </c>
      <c r="K10" s="147">
        <v>0.2</v>
      </c>
      <c r="L10" s="530">
        <v>2207709</v>
      </c>
      <c r="M10" s="1995">
        <v>6.5</v>
      </c>
      <c r="N10" s="1994" t="s">
        <v>304</v>
      </c>
      <c r="O10" s="1994" t="s">
        <v>304</v>
      </c>
      <c r="P10" s="1994" t="s">
        <v>304</v>
      </c>
      <c r="Q10" s="1995" t="s">
        <v>304</v>
      </c>
      <c r="R10" s="1996" t="s">
        <v>304</v>
      </c>
      <c r="S10" s="1995" t="s">
        <v>304</v>
      </c>
      <c r="T10" s="1994">
        <v>312</v>
      </c>
      <c r="U10" s="1983">
        <v>0</v>
      </c>
      <c r="V10" s="536">
        <v>54249</v>
      </c>
      <c r="W10" s="1995">
        <v>0.2</v>
      </c>
      <c r="X10" s="536" t="s">
        <v>304</v>
      </c>
      <c r="Y10" s="144" t="s">
        <v>304</v>
      </c>
      <c r="Z10" s="146" t="s">
        <v>304</v>
      </c>
      <c r="AA10" s="144" t="s">
        <v>304</v>
      </c>
      <c r="AB10" s="436">
        <v>33902827</v>
      </c>
      <c r="AC10" s="264">
        <v>100</v>
      </c>
    </row>
    <row r="11" spans="1:29" ht="15.75" customHeight="1">
      <c r="A11" s="658" t="s">
        <v>140</v>
      </c>
      <c r="B11" s="549">
        <v>9872265</v>
      </c>
      <c r="C11" s="1425">
        <v>33</v>
      </c>
      <c r="D11" s="1428">
        <v>2095111</v>
      </c>
      <c r="E11" s="1425">
        <v>7</v>
      </c>
      <c r="F11" s="1428">
        <v>15309706</v>
      </c>
      <c r="G11" s="1425">
        <v>51.1</v>
      </c>
      <c r="H11" s="1428">
        <v>671558</v>
      </c>
      <c r="I11" s="1425">
        <v>2.2000000000000002</v>
      </c>
      <c r="J11" s="1428">
        <v>46386</v>
      </c>
      <c r="K11" s="1429">
        <v>0.2</v>
      </c>
      <c r="L11" s="1424">
        <v>1952206</v>
      </c>
      <c r="M11" s="2000">
        <v>6.5</v>
      </c>
      <c r="N11" s="2001" t="s">
        <v>199</v>
      </c>
      <c r="O11" s="2000" t="s">
        <v>199</v>
      </c>
      <c r="P11" s="2001" t="s">
        <v>199</v>
      </c>
      <c r="Q11" s="2000" t="s">
        <v>199</v>
      </c>
      <c r="R11" s="2001" t="s">
        <v>199</v>
      </c>
      <c r="S11" s="2000" t="s">
        <v>199</v>
      </c>
      <c r="T11" s="2001">
        <v>5875</v>
      </c>
      <c r="U11" s="1981">
        <v>0</v>
      </c>
      <c r="V11" s="549" t="s">
        <v>199</v>
      </c>
      <c r="W11" s="2000" t="s">
        <v>199</v>
      </c>
      <c r="X11" s="549" t="s">
        <v>199</v>
      </c>
      <c r="Y11" s="1425" t="s">
        <v>199</v>
      </c>
      <c r="Z11" s="1428" t="s">
        <v>199</v>
      </c>
      <c r="AA11" s="1439" t="s">
        <v>199</v>
      </c>
      <c r="AB11" s="1442">
        <v>29953107</v>
      </c>
      <c r="AC11" s="1443">
        <v>100</v>
      </c>
    </row>
    <row r="12" spans="1:29" s="1207" customFormat="1" ht="15.75" customHeight="1">
      <c r="A12" s="656" t="s">
        <v>141</v>
      </c>
      <c r="B12" s="536">
        <v>15580787</v>
      </c>
      <c r="C12" s="144">
        <v>36.868266187457053</v>
      </c>
      <c r="D12" s="146">
        <v>3703783</v>
      </c>
      <c r="E12" s="144">
        <v>8.7641309482363283</v>
      </c>
      <c r="F12" s="146">
        <v>17853138</v>
      </c>
      <c r="G12" s="524">
        <v>42.245250131806863</v>
      </c>
      <c r="H12" s="146">
        <v>746107</v>
      </c>
      <c r="I12" s="524">
        <v>1.7654866522676307</v>
      </c>
      <c r="J12" s="146">
        <v>64686</v>
      </c>
      <c r="K12" s="147">
        <v>0.15306419801527654</v>
      </c>
      <c r="L12" s="530">
        <v>2028619</v>
      </c>
      <c r="M12" s="1995">
        <v>4.8002495178794842</v>
      </c>
      <c r="N12" s="1994">
        <v>0</v>
      </c>
      <c r="O12" s="1995">
        <v>0</v>
      </c>
      <c r="P12" s="1994">
        <v>0</v>
      </c>
      <c r="Q12" s="1995">
        <v>0</v>
      </c>
      <c r="R12" s="2002">
        <v>0</v>
      </c>
      <c r="S12" s="1995">
        <v>0</v>
      </c>
      <c r="T12" s="1994">
        <v>0</v>
      </c>
      <c r="U12" s="1983">
        <v>0</v>
      </c>
      <c r="V12" s="536">
        <v>2283579</v>
      </c>
      <c r="W12" s="1995">
        <v>5.4035523643373722</v>
      </c>
      <c r="X12" s="536">
        <v>2226486</v>
      </c>
      <c r="Y12" s="144">
        <v>5.2684552141458907</v>
      </c>
      <c r="Z12" s="146">
        <v>0</v>
      </c>
      <c r="AA12" s="145">
        <v>0</v>
      </c>
      <c r="AB12" s="436">
        <v>42260699</v>
      </c>
      <c r="AC12" s="264">
        <v>100</v>
      </c>
    </row>
    <row r="13" spans="1:29" ht="15.75" customHeight="1">
      <c r="A13" s="658" t="s">
        <v>142</v>
      </c>
      <c r="B13" s="549">
        <v>14723185</v>
      </c>
      <c r="C13" s="1425">
        <v>33.9</v>
      </c>
      <c r="D13" s="1428">
        <v>3907009</v>
      </c>
      <c r="E13" s="1425">
        <v>9</v>
      </c>
      <c r="F13" s="1428">
        <v>20059153</v>
      </c>
      <c r="G13" s="550">
        <v>46.2</v>
      </c>
      <c r="H13" s="1428">
        <v>875074</v>
      </c>
      <c r="I13" s="550">
        <v>2</v>
      </c>
      <c r="J13" s="1428">
        <v>83160</v>
      </c>
      <c r="K13" s="1429">
        <v>0.2</v>
      </c>
      <c r="L13" s="1424">
        <v>2175687</v>
      </c>
      <c r="M13" s="2000">
        <v>5</v>
      </c>
      <c r="N13" s="2001" t="s">
        <v>199</v>
      </c>
      <c r="O13" s="2000" t="s">
        <v>199</v>
      </c>
      <c r="P13" s="2001" t="s">
        <v>199</v>
      </c>
      <c r="Q13" s="2000" t="s">
        <v>199</v>
      </c>
      <c r="R13" s="2003" t="s">
        <v>199</v>
      </c>
      <c r="S13" s="2000" t="s">
        <v>199</v>
      </c>
      <c r="T13" s="2001">
        <v>5627</v>
      </c>
      <c r="U13" s="1981">
        <v>0</v>
      </c>
      <c r="V13" s="549">
        <v>1585353</v>
      </c>
      <c r="W13" s="2000">
        <v>3.7</v>
      </c>
      <c r="X13" s="549" t="s">
        <v>199</v>
      </c>
      <c r="Y13" s="1425" t="s">
        <v>199</v>
      </c>
      <c r="Z13" s="1428">
        <v>1540716</v>
      </c>
      <c r="AA13" s="1439">
        <v>3.6</v>
      </c>
      <c r="AB13" s="1442">
        <v>43414248</v>
      </c>
      <c r="AC13" s="1443">
        <v>100</v>
      </c>
    </row>
    <row r="14" spans="1:29" ht="15.75" customHeight="1">
      <c r="A14" s="656" t="s">
        <v>143</v>
      </c>
      <c r="B14" s="536">
        <f>377708+12571714</f>
        <v>12949422</v>
      </c>
      <c r="C14" s="144">
        <f>1+34.6</f>
        <v>35.6</v>
      </c>
      <c r="D14" s="146">
        <f>880234+1866748</f>
        <v>2746982</v>
      </c>
      <c r="E14" s="144">
        <f>2.4+5.2</f>
        <v>7.6</v>
      </c>
      <c r="F14" s="146">
        <v>15543158</v>
      </c>
      <c r="G14" s="524">
        <v>42.8</v>
      </c>
      <c r="H14" s="146">
        <v>729521</v>
      </c>
      <c r="I14" s="524">
        <v>2</v>
      </c>
      <c r="J14" s="146">
        <v>65191</v>
      </c>
      <c r="K14" s="147">
        <v>0.2</v>
      </c>
      <c r="L14" s="530">
        <v>1485587</v>
      </c>
      <c r="M14" s="1995">
        <v>4.0999999999999996</v>
      </c>
      <c r="N14" s="1994" t="s">
        <v>304</v>
      </c>
      <c r="O14" s="1995" t="s">
        <v>304</v>
      </c>
      <c r="P14" s="1994" t="s">
        <v>304</v>
      </c>
      <c r="Q14" s="1995" t="s">
        <v>304</v>
      </c>
      <c r="R14" s="1996" t="s">
        <v>304</v>
      </c>
      <c r="S14" s="1995" t="s">
        <v>304</v>
      </c>
      <c r="T14" s="1994" t="s">
        <v>304</v>
      </c>
      <c r="U14" s="1983" t="s">
        <v>304</v>
      </c>
      <c r="V14" s="536">
        <v>2793402</v>
      </c>
      <c r="W14" s="1995">
        <v>7.7</v>
      </c>
      <c r="X14" s="536">
        <v>2744831</v>
      </c>
      <c r="Y14" s="144">
        <v>7.6</v>
      </c>
      <c r="Z14" s="146" t="s">
        <v>304</v>
      </c>
      <c r="AA14" s="145" t="s">
        <v>304</v>
      </c>
      <c r="AB14" s="436">
        <v>36313263</v>
      </c>
      <c r="AC14" s="264">
        <v>99.999999999999986</v>
      </c>
    </row>
    <row r="15" spans="1:29" ht="15.75" customHeight="1">
      <c r="A15" s="658" t="s">
        <v>144</v>
      </c>
      <c r="B15" s="549">
        <v>14266496</v>
      </c>
      <c r="C15" s="1425">
        <v>35.1</v>
      </c>
      <c r="D15" s="1428">
        <v>2913115</v>
      </c>
      <c r="E15" s="1425">
        <v>7.2</v>
      </c>
      <c r="F15" s="1428">
        <v>17537795</v>
      </c>
      <c r="G15" s="550">
        <v>43.2</v>
      </c>
      <c r="H15" s="1428">
        <v>870715</v>
      </c>
      <c r="I15" s="550">
        <v>2.1</v>
      </c>
      <c r="J15" s="1428">
        <v>62062</v>
      </c>
      <c r="K15" s="1429">
        <v>0.15</v>
      </c>
      <c r="L15" s="1424">
        <v>1994534</v>
      </c>
      <c r="M15" s="2000">
        <v>4.9000000000000004</v>
      </c>
      <c r="N15" s="2001" t="s">
        <v>304</v>
      </c>
      <c r="O15" s="2000" t="s">
        <v>304</v>
      </c>
      <c r="P15" s="2001" t="s">
        <v>304</v>
      </c>
      <c r="Q15" s="2000" t="s">
        <v>304</v>
      </c>
      <c r="R15" s="2004" t="s">
        <v>304</v>
      </c>
      <c r="S15" s="2000" t="s">
        <v>304</v>
      </c>
      <c r="T15" s="2001" t="s">
        <v>304</v>
      </c>
      <c r="U15" s="1981" t="s">
        <v>304</v>
      </c>
      <c r="V15" s="549">
        <v>2968056</v>
      </c>
      <c r="W15" s="2000">
        <v>7.3</v>
      </c>
      <c r="X15" s="549">
        <v>2873599</v>
      </c>
      <c r="Y15" s="1425">
        <v>7.1</v>
      </c>
      <c r="Z15" s="1428" t="s">
        <v>304</v>
      </c>
      <c r="AA15" s="1439" t="s">
        <v>304</v>
      </c>
      <c r="AB15" s="1442">
        <v>40612773</v>
      </c>
      <c r="AC15" s="1443">
        <v>100</v>
      </c>
    </row>
    <row r="16" spans="1:29" ht="15.75" customHeight="1">
      <c r="A16" s="656" t="s">
        <v>145</v>
      </c>
      <c r="B16" s="536">
        <v>16911271</v>
      </c>
      <c r="C16" s="144">
        <v>32.6</v>
      </c>
      <c r="D16" s="146">
        <v>3558592</v>
      </c>
      <c r="E16" s="144">
        <v>6.9</v>
      </c>
      <c r="F16" s="146">
        <v>21509922</v>
      </c>
      <c r="G16" s="524">
        <v>41.5</v>
      </c>
      <c r="H16" s="146">
        <v>944716</v>
      </c>
      <c r="I16" s="524">
        <v>1.8</v>
      </c>
      <c r="J16" s="146">
        <v>62219</v>
      </c>
      <c r="K16" s="147">
        <v>0.1</v>
      </c>
      <c r="L16" s="530">
        <v>2963513</v>
      </c>
      <c r="M16" s="1995">
        <v>5.7</v>
      </c>
      <c r="N16" s="1994" t="s">
        <v>199</v>
      </c>
      <c r="O16" s="1995" t="s">
        <v>199</v>
      </c>
      <c r="P16" s="1994" t="s">
        <v>199</v>
      </c>
      <c r="Q16" s="1995" t="s">
        <v>199</v>
      </c>
      <c r="R16" s="2005" t="s">
        <v>199</v>
      </c>
      <c r="S16" s="1995" t="s">
        <v>199</v>
      </c>
      <c r="T16" s="1994" t="s">
        <v>199</v>
      </c>
      <c r="U16" s="1983" t="s">
        <v>199</v>
      </c>
      <c r="V16" s="536">
        <v>5935471</v>
      </c>
      <c r="W16" s="1995">
        <v>11.4</v>
      </c>
      <c r="X16" s="536">
        <v>3826537</v>
      </c>
      <c r="Y16" s="144">
        <v>7.4</v>
      </c>
      <c r="Z16" s="146">
        <v>2057983</v>
      </c>
      <c r="AA16" s="145">
        <v>3.9</v>
      </c>
      <c r="AB16" s="436">
        <v>51885704</v>
      </c>
      <c r="AC16" s="264">
        <v>100</v>
      </c>
    </row>
    <row r="17" spans="1:29" ht="15.75" customHeight="1">
      <c r="A17" s="658" t="s">
        <v>146</v>
      </c>
      <c r="B17" s="549">
        <v>15424070</v>
      </c>
      <c r="C17" s="1425">
        <v>30.2</v>
      </c>
      <c r="D17" s="1428">
        <v>3425081</v>
      </c>
      <c r="E17" s="1425">
        <v>6.7</v>
      </c>
      <c r="F17" s="1428">
        <v>22332121</v>
      </c>
      <c r="G17" s="550">
        <v>43.7</v>
      </c>
      <c r="H17" s="1428">
        <v>55883</v>
      </c>
      <c r="I17" s="550">
        <v>0.1</v>
      </c>
      <c r="J17" s="1428">
        <v>999957</v>
      </c>
      <c r="K17" s="1429">
        <v>2</v>
      </c>
      <c r="L17" s="1424">
        <v>2880243</v>
      </c>
      <c r="M17" s="2000">
        <v>5.6</v>
      </c>
      <c r="N17" s="2001" t="s">
        <v>304</v>
      </c>
      <c r="O17" s="2000" t="s">
        <v>304</v>
      </c>
      <c r="P17" s="2001" t="s">
        <v>304</v>
      </c>
      <c r="Q17" s="2000" t="s">
        <v>304</v>
      </c>
      <c r="R17" s="2004" t="s">
        <v>304</v>
      </c>
      <c r="S17" s="2000" t="s">
        <v>304</v>
      </c>
      <c r="T17" s="2001">
        <v>1</v>
      </c>
      <c r="U17" s="1981">
        <v>0</v>
      </c>
      <c r="V17" s="549">
        <v>6033145</v>
      </c>
      <c r="W17" s="2000">
        <v>11.8</v>
      </c>
      <c r="X17" s="549">
        <v>3483620</v>
      </c>
      <c r="Y17" s="1425">
        <v>6.8</v>
      </c>
      <c r="Z17" s="1428">
        <v>2466785</v>
      </c>
      <c r="AA17" s="1439">
        <v>4.8</v>
      </c>
      <c r="AB17" s="1442">
        <v>51150501</v>
      </c>
      <c r="AC17" s="1443">
        <v>100</v>
      </c>
    </row>
    <row r="18" spans="1:29" s="1207" customFormat="1" ht="15.75" customHeight="1">
      <c r="A18" s="203" t="s">
        <v>710</v>
      </c>
      <c r="B18" s="244">
        <v>16569742</v>
      </c>
      <c r="C18" s="235">
        <v>39.1</v>
      </c>
      <c r="D18" s="236">
        <v>4412429</v>
      </c>
      <c r="E18" s="215">
        <v>10.4</v>
      </c>
      <c r="F18" s="232">
        <v>16809225</v>
      </c>
      <c r="G18" s="1216">
        <v>39.6</v>
      </c>
      <c r="H18" s="232">
        <v>755575</v>
      </c>
      <c r="I18" s="1216">
        <v>1.9</v>
      </c>
      <c r="J18" s="232">
        <v>41554</v>
      </c>
      <c r="K18" s="216">
        <v>0</v>
      </c>
      <c r="L18" s="231">
        <v>2121488</v>
      </c>
      <c r="M18" s="2006">
        <v>5</v>
      </c>
      <c r="N18" s="2007">
        <v>0</v>
      </c>
      <c r="O18" s="2006">
        <v>0</v>
      </c>
      <c r="P18" s="2007">
        <v>0</v>
      </c>
      <c r="Q18" s="2006">
        <v>0</v>
      </c>
      <c r="R18" s="2002">
        <v>0</v>
      </c>
      <c r="S18" s="2006">
        <v>0</v>
      </c>
      <c r="T18" s="2007">
        <v>0</v>
      </c>
      <c r="U18" s="2008">
        <v>0</v>
      </c>
      <c r="V18" s="1218">
        <v>1705829</v>
      </c>
      <c r="W18" s="2006">
        <v>4</v>
      </c>
      <c r="X18" s="1218">
        <v>1690606</v>
      </c>
      <c r="Y18" s="215">
        <v>4</v>
      </c>
      <c r="Z18" s="232">
        <v>0</v>
      </c>
      <c r="AA18" s="249">
        <v>0</v>
      </c>
      <c r="AB18" s="1219">
        <v>42415842</v>
      </c>
      <c r="AC18" s="209">
        <v>100</v>
      </c>
    </row>
    <row r="19" spans="1:29" ht="15.75" customHeight="1">
      <c r="A19" s="658" t="s">
        <v>148</v>
      </c>
      <c r="B19" s="549">
        <v>33596658</v>
      </c>
      <c r="C19" s="1425">
        <v>35.200000000000003</v>
      </c>
      <c r="D19" s="1428">
        <v>9624128</v>
      </c>
      <c r="E19" s="1425">
        <v>10.1</v>
      </c>
      <c r="F19" s="1428">
        <v>37742927</v>
      </c>
      <c r="G19" s="550">
        <v>39.5</v>
      </c>
      <c r="H19" s="1428">
        <v>1345596</v>
      </c>
      <c r="I19" s="550">
        <v>1.4</v>
      </c>
      <c r="J19" s="1428">
        <v>83474</v>
      </c>
      <c r="K19" s="1429">
        <v>0.1</v>
      </c>
      <c r="L19" s="1424">
        <v>3872131</v>
      </c>
      <c r="M19" s="2000">
        <v>4.0999999999999996</v>
      </c>
      <c r="N19" s="2001">
        <v>0</v>
      </c>
      <c r="O19" s="2000">
        <v>0</v>
      </c>
      <c r="P19" s="2001">
        <v>0</v>
      </c>
      <c r="Q19" s="2000">
        <v>0</v>
      </c>
      <c r="R19" s="2003">
        <v>0</v>
      </c>
      <c r="S19" s="2000">
        <v>0</v>
      </c>
      <c r="T19" s="2001">
        <v>10</v>
      </c>
      <c r="U19" s="1981">
        <v>0</v>
      </c>
      <c r="V19" s="549">
        <v>9275897</v>
      </c>
      <c r="W19" s="2000">
        <v>9.6</v>
      </c>
      <c r="X19" s="549">
        <v>5578422</v>
      </c>
      <c r="Y19" s="1425">
        <v>5.8</v>
      </c>
      <c r="Z19" s="1428">
        <v>3663094</v>
      </c>
      <c r="AA19" s="1425">
        <v>3.8</v>
      </c>
      <c r="AB19" s="1442">
        <v>95540821</v>
      </c>
      <c r="AC19" s="1443">
        <v>100</v>
      </c>
    </row>
    <row r="20" spans="1:29" ht="15.75" customHeight="1">
      <c r="A20" s="656" t="s">
        <v>149</v>
      </c>
      <c r="B20" s="556">
        <v>19252360</v>
      </c>
      <c r="C20" s="173">
        <v>35.200000000000003</v>
      </c>
      <c r="D20" s="175">
        <v>4778685</v>
      </c>
      <c r="E20" s="173">
        <v>8.6999999999999993</v>
      </c>
      <c r="F20" s="175">
        <v>22798824</v>
      </c>
      <c r="G20" s="561">
        <v>41.6</v>
      </c>
      <c r="H20" s="175">
        <v>1063740</v>
      </c>
      <c r="I20" s="561">
        <v>1.9</v>
      </c>
      <c r="J20" s="175">
        <v>79948</v>
      </c>
      <c r="K20" s="176">
        <v>0.2</v>
      </c>
      <c r="L20" s="542">
        <v>2336165</v>
      </c>
      <c r="M20" s="2009">
        <v>4.3</v>
      </c>
      <c r="N20" s="2010">
        <v>0</v>
      </c>
      <c r="O20" s="2009">
        <v>0</v>
      </c>
      <c r="P20" s="2010">
        <v>0</v>
      </c>
      <c r="Q20" s="2009">
        <v>0</v>
      </c>
      <c r="R20" s="2010">
        <v>0</v>
      </c>
      <c r="S20" s="2009">
        <v>0</v>
      </c>
      <c r="T20" s="2010">
        <v>0</v>
      </c>
      <c r="U20" s="1980">
        <v>0</v>
      </c>
      <c r="V20" s="556">
        <v>4463041</v>
      </c>
      <c r="W20" s="2009">
        <v>8.1</v>
      </c>
      <c r="X20" s="556">
        <v>2182805</v>
      </c>
      <c r="Y20" s="173">
        <v>4</v>
      </c>
      <c r="Z20" s="175">
        <v>2206524</v>
      </c>
      <c r="AA20" s="173">
        <v>4</v>
      </c>
      <c r="AB20" s="562">
        <v>54772763</v>
      </c>
      <c r="AC20" s="176">
        <v>100</v>
      </c>
    </row>
    <row r="21" spans="1:29" customFormat="1" ht="15.75" customHeight="1">
      <c r="A21" s="1549" t="s">
        <v>150</v>
      </c>
      <c r="B21" s="1570">
        <v>22129921</v>
      </c>
      <c r="C21" s="1551">
        <v>33.9</v>
      </c>
      <c r="D21" s="1571">
        <v>6749417</v>
      </c>
      <c r="E21" s="1551">
        <v>10.3</v>
      </c>
      <c r="F21" s="1571">
        <v>26813328</v>
      </c>
      <c r="G21" s="1550">
        <v>41.1</v>
      </c>
      <c r="H21" s="1571">
        <v>1130285</v>
      </c>
      <c r="I21" s="1550">
        <v>1.8</v>
      </c>
      <c r="J21" s="1571">
        <v>78683</v>
      </c>
      <c r="K21" s="1554">
        <v>0.1</v>
      </c>
      <c r="L21" s="1572">
        <v>2540366</v>
      </c>
      <c r="M21" s="2011">
        <v>3.9</v>
      </c>
      <c r="N21" s="2012" t="s">
        <v>304</v>
      </c>
      <c r="O21" s="2012" t="s">
        <v>304</v>
      </c>
      <c r="P21" s="2012" t="s">
        <v>304</v>
      </c>
      <c r="Q21" s="2011" t="s">
        <v>304</v>
      </c>
      <c r="R21" s="2012" t="s">
        <v>304</v>
      </c>
      <c r="S21" s="2011" t="s">
        <v>304</v>
      </c>
      <c r="T21" s="2012" t="s">
        <v>304</v>
      </c>
      <c r="U21" s="2013" t="s">
        <v>304</v>
      </c>
      <c r="V21" s="1570">
        <v>5786086</v>
      </c>
      <c r="W21" s="2011">
        <v>8.9</v>
      </c>
      <c r="X21" s="1570">
        <v>3101470</v>
      </c>
      <c r="Y21" s="1551">
        <v>4.8</v>
      </c>
      <c r="Z21" s="1571">
        <v>2655079</v>
      </c>
      <c r="AA21" s="1551">
        <v>4.0999999999999996</v>
      </c>
      <c r="AB21" s="1573">
        <v>65228086</v>
      </c>
      <c r="AC21" s="1574">
        <v>100</v>
      </c>
    </row>
    <row r="22" spans="1:29" ht="15.75" customHeight="1">
      <c r="A22" s="656" t="s">
        <v>151</v>
      </c>
      <c r="B22" s="536">
        <v>22050900</v>
      </c>
      <c r="C22" s="144">
        <v>37.200000000000003</v>
      </c>
      <c r="D22" s="146">
        <v>4109288</v>
      </c>
      <c r="E22" s="144">
        <v>6.9</v>
      </c>
      <c r="F22" s="146">
        <v>24004981</v>
      </c>
      <c r="G22" s="524">
        <v>40.5</v>
      </c>
      <c r="H22" s="146">
        <v>726388</v>
      </c>
      <c r="I22" s="524">
        <v>1.2</v>
      </c>
      <c r="J22" s="146">
        <v>58316</v>
      </c>
      <c r="K22" s="147">
        <v>0.1</v>
      </c>
      <c r="L22" s="530">
        <v>2247669</v>
      </c>
      <c r="M22" s="1995">
        <v>3.8</v>
      </c>
      <c r="N22" s="1994">
        <v>0</v>
      </c>
      <c r="O22" s="1995">
        <v>0</v>
      </c>
      <c r="P22" s="1994">
        <v>0</v>
      </c>
      <c r="Q22" s="1995">
        <v>0</v>
      </c>
      <c r="R22" s="2005">
        <v>0</v>
      </c>
      <c r="S22" s="1995">
        <v>0</v>
      </c>
      <c r="T22" s="1994">
        <v>0</v>
      </c>
      <c r="U22" s="1983">
        <v>0</v>
      </c>
      <c r="V22" s="536">
        <v>6106436</v>
      </c>
      <c r="W22" s="1995">
        <v>10.3</v>
      </c>
      <c r="X22" s="536">
        <v>4374416</v>
      </c>
      <c r="Y22" s="144">
        <v>7.4</v>
      </c>
      <c r="Z22" s="146">
        <v>1731388</v>
      </c>
      <c r="AA22" s="144">
        <v>2.9</v>
      </c>
      <c r="AB22" s="436">
        <v>59303978</v>
      </c>
      <c r="AC22" s="264">
        <v>100</v>
      </c>
    </row>
    <row r="23" spans="1:29" ht="15.75" customHeight="1">
      <c r="A23" s="658" t="s">
        <v>216</v>
      </c>
      <c r="B23" s="549">
        <v>41455512</v>
      </c>
      <c r="C23" s="1425">
        <v>40.200000000000003</v>
      </c>
      <c r="D23" s="1428">
        <v>4861311</v>
      </c>
      <c r="E23" s="1425">
        <v>4.7</v>
      </c>
      <c r="F23" s="1428">
        <v>40513923</v>
      </c>
      <c r="G23" s="550">
        <v>39.299999999999997</v>
      </c>
      <c r="H23" s="1428">
        <v>739568</v>
      </c>
      <c r="I23" s="550">
        <v>0.7</v>
      </c>
      <c r="J23" s="1428">
        <v>69192</v>
      </c>
      <c r="K23" s="1429">
        <v>0.1</v>
      </c>
      <c r="L23" s="1424">
        <v>4576712</v>
      </c>
      <c r="M23" s="2000">
        <v>4.4000000000000004</v>
      </c>
      <c r="N23" s="2001">
        <v>0</v>
      </c>
      <c r="O23" s="2000">
        <v>0</v>
      </c>
      <c r="P23" s="2001">
        <v>0</v>
      </c>
      <c r="Q23" s="2000">
        <v>0</v>
      </c>
      <c r="R23" s="2003">
        <v>0</v>
      </c>
      <c r="S23" s="2000">
        <v>0</v>
      </c>
      <c r="T23" s="2001">
        <v>0</v>
      </c>
      <c r="U23" s="1981">
        <v>0</v>
      </c>
      <c r="V23" s="549">
        <v>10944396</v>
      </c>
      <c r="W23" s="2000">
        <v>10.6</v>
      </c>
      <c r="X23" s="549">
        <v>9524909</v>
      </c>
      <c r="Y23" s="1425">
        <v>9.1999999999999993</v>
      </c>
      <c r="Z23" s="1428">
        <v>1419487</v>
      </c>
      <c r="AA23" s="1425">
        <v>1.4</v>
      </c>
      <c r="AB23" s="1442">
        <v>103160614</v>
      </c>
      <c r="AC23" s="1443">
        <v>100</v>
      </c>
    </row>
    <row r="24" spans="1:29" ht="15.75" customHeight="1">
      <c r="A24" s="656" t="s">
        <v>153</v>
      </c>
      <c r="B24" s="556">
        <v>21874158</v>
      </c>
      <c r="C24" s="173">
        <v>42.8</v>
      </c>
      <c r="D24" s="175">
        <v>3254498</v>
      </c>
      <c r="E24" s="173">
        <v>6.4</v>
      </c>
      <c r="F24" s="175">
        <v>19581764</v>
      </c>
      <c r="G24" s="561">
        <v>38.4</v>
      </c>
      <c r="H24" s="175">
        <v>513019</v>
      </c>
      <c r="I24" s="561">
        <v>1</v>
      </c>
      <c r="J24" s="175">
        <v>47049</v>
      </c>
      <c r="K24" s="176">
        <v>0.1</v>
      </c>
      <c r="L24" s="542">
        <v>2452464</v>
      </c>
      <c r="M24" s="2009">
        <v>4.8</v>
      </c>
      <c r="N24" s="2010" t="s">
        <v>304</v>
      </c>
      <c r="O24" s="2010" t="s">
        <v>304</v>
      </c>
      <c r="P24" s="2010" t="s">
        <v>304</v>
      </c>
      <c r="Q24" s="2009" t="s">
        <v>304</v>
      </c>
      <c r="R24" s="1993" t="s">
        <v>304</v>
      </c>
      <c r="S24" s="2009" t="s">
        <v>304</v>
      </c>
      <c r="T24" s="2010" t="s">
        <v>304</v>
      </c>
      <c r="U24" s="1980" t="s">
        <v>304</v>
      </c>
      <c r="V24" s="556">
        <v>3345511</v>
      </c>
      <c r="W24" s="2009">
        <v>6.5</v>
      </c>
      <c r="X24" s="556">
        <v>2521483</v>
      </c>
      <c r="Y24" s="173">
        <v>4.9000000000000004</v>
      </c>
      <c r="Z24" s="175">
        <v>824028</v>
      </c>
      <c r="AA24" s="173">
        <v>1.6</v>
      </c>
      <c r="AB24" s="376">
        <v>51068463</v>
      </c>
      <c r="AC24" s="353">
        <v>100</v>
      </c>
    </row>
    <row r="25" spans="1:29" ht="15.75" customHeight="1">
      <c r="A25" s="658" t="s">
        <v>154</v>
      </c>
      <c r="B25" s="549">
        <v>46131209</v>
      </c>
      <c r="C25" s="1555">
        <v>42.8</v>
      </c>
      <c r="D25" s="1575">
        <v>5570413</v>
      </c>
      <c r="E25" s="1555">
        <v>5.2</v>
      </c>
      <c r="F25" s="1575">
        <v>40545161</v>
      </c>
      <c r="G25" s="550">
        <v>37.6</v>
      </c>
      <c r="H25" s="1575">
        <v>703784</v>
      </c>
      <c r="I25" s="550">
        <v>0.6</v>
      </c>
      <c r="J25" s="1575">
        <v>54152</v>
      </c>
      <c r="K25" s="1557">
        <v>0.1</v>
      </c>
      <c r="L25" s="1424">
        <v>3965949</v>
      </c>
      <c r="M25" s="2000">
        <v>3.7</v>
      </c>
      <c r="N25" s="2001">
        <v>0</v>
      </c>
      <c r="O25" s="2000">
        <v>0</v>
      </c>
      <c r="P25" s="2001">
        <v>0</v>
      </c>
      <c r="Q25" s="2000">
        <v>0</v>
      </c>
      <c r="R25" s="2003">
        <v>0</v>
      </c>
      <c r="S25" s="2000">
        <v>0</v>
      </c>
      <c r="T25" s="2001">
        <v>0</v>
      </c>
      <c r="U25" s="1981">
        <v>0</v>
      </c>
      <c r="V25" s="549">
        <v>10735994</v>
      </c>
      <c r="W25" s="2000">
        <v>10</v>
      </c>
      <c r="X25" s="549">
        <v>8505022</v>
      </c>
      <c r="Y25" s="1555">
        <v>7.9</v>
      </c>
      <c r="Z25" s="1575">
        <v>2227571</v>
      </c>
      <c r="AA25" s="1555">
        <v>2.1</v>
      </c>
      <c r="AB25" s="1442">
        <v>107706662</v>
      </c>
      <c r="AC25" s="1577">
        <v>100</v>
      </c>
    </row>
    <row r="26" spans="1:29" ht="15.75" customHeight="1">
      <c r="A26" s="656" t="s">
        <v>155</v>
      </c>
      <c r="B26" s="556">
        <v>30304153</v>
      </c>
      <c r="C26" s="454">
        <v>41.617196483743683</v>
      </c>
      <c r="D26" s="455">
        <v>4113360</v>
      </c>
      <c r="E26" s="454">
        <v>5.6489455860512567</v>
      </c>
      <c r="F26" s="455">
        <v>27625675</v>
      </c>
      <c r="G26" s="561">
        <v>37.938798173011001</v>
      </c>
      <c r="H26" s="455">
        <v>642548</v>
      </c>
      <c r="I26" s="561">
        <v>0.8824218372391579</v>
      </c>
      <c r="J26" s="455">
        <v>50038</v>
      </c>
      <c r="K26" s="288">
        <v>6.8718016228784443E-2</v>
      </c>
      <c r="L26" s="542">
        <v>2761630</v>
      </c>
      <c r="M26" s="2009">
        <v>3.7925923329848907</v>
      </c>
      <c r="N26" s="2014" t="s">
        <v>304</v>
      </c>
      <c r="O26" s="2014" t="s">
        <v>304</v>
      </c>
      <c r="P26" s="2014" t="s">
        <v>304</v>
      </c>
      <c r="Q26" s="2014" t="s">
        <v>304</v>
      </c>
      <c r="R26" s="2014" t="s">
        <v>304</v>
      </c>
      <c r="S26" s="2014" t="s">
        <v>304</v>
      </c>
      <c r="T26" s="2014" t="s">
        <v>304</v>
      </c>
      <c r="U26" s="2015" t="s">
        <v>304</v>
      </c>
      <c r="V26" s="556">
        <v>7319017</v>
      </c>
      <c r="W26" s="2009">
        <v>10.051327570741222</v>
      </c>
      <c r="X26" s="556">
        <v>5794426</v>
      </c>
      <c r="Y26" s="454">
        <v>7.9575814361982991</v>
      </c>
      <c r="Z26" s="455">
        <v>1524591</v>
      </c>
      <c r="AA26" s="454">
        <v>2.0937461345429216</v>
      </c>
      <c r="AB26" s="376">
        <v>72816421</v>
      </c>
      <c r="AC26" s="312">
        <v>100</v>
      </c>
    </row>
    <row r="27" spans="1:29" ht="15.75" customHeight="1">
      <c r="A27" s="658" t="s">
        <v>156</v>
      </c>
      <c r="B27" s="549">
        <v>36763980</v>
      </c>
      <c r="C27" s="1555">
        <v>39.5</v>
      </c>
      <c r="D27" s="1575">
        <v>5300826</v>
      </c>
      <c r="E27" s="1555">
        <v>5.6</v>
      </c>
      <c r="F27" s="1575">
        <v>37085897</v>
      </c>
      <c r="G27" s="550">
        <v>39.9</v>
      </c>
      <c r="H27" s="1575">
        <v>872656</v>
      </c>
      <c r="I27" s="550">
        <v>0.9</v>
      </c>
      <c r="J27" s="1575">
        <v>83051</v>
      </c>
      <c r="K27" s="1557">
        <v>0.1</v>
      </c>
      <c r="L27" s="1424">
        <v>3513434</v>
      </c>
      <c r="M27" s="2000">
        <v>3.8</v>
      </c>
      <c r="N27" s="2001" t="s">
        <v>304</v>
      </c>
      <c r="O27" s="2001" t="s">
        <v>304</v>
      </c>
      <c r="P27" s="2001" t="s">
        <v>304</v>
      </c>
      <c r="Q27" s="2000" t="s">
        <v>304</v>
      </c>
      <c r="R27" s="2004" t="s">
        <v>304</v>
      </c>
      <c r="S27" s="2000" t="s">
        <v>304</v>
      </c>
      <c r="T27" s="2001" t="s">
        <v>304</v>
      </c>
      <c r="U27" s="1981" t="s">
        <v>304</v>
      </c>
      <c r="V27" s="549">
        <v>9485326</v>
      </c>
      <c r="W27" s="2000">
        <v>10.199999999999999</v>
      </c>
      <c r="X27" s="549">
        <v>7228419</v>
      </c>
      <c r="Y27" s="1555">
        <v>7.8</v>
      </c>
      <c r="Z27" s="1575">
        <v>2256907</v>
      </c>
      <c r="AA27" s="1555">
        <v>2.4</v>
      </c>
      <c r="AB27" s="1442">
        <v>93105170</v>
      </c>
      <c r="AC27" s="1577">
        <v>100</v>
      </c>
    </row>
    <row r="28" spans="1:29" ht="15.75" customHeight="1">
      <c r="A28" s="656" t="s">
        <v>157</v>
      </c>
      <c r="B28" s="556">
        <v>21707247</v>
      </c>
      <c r="C28" s="491">
        <v>35.566232239922101</v>
      </c>
      <c r="D28" s="490">
        <v>3267585</v>
      </c>
      <c r="E28" s="491">
        <v>5.3537736486660803</v>
      </c>
      <c r="F28" s="490">
        <v>26408571</v>
      </c>
      <c r="G28" s="561">
        <v>43.269115116738298</v>
      </c>
      <c r="H28" s="490">
        <v>616904</v>
      </c>
      <c r="I28" s="561">
        <v>0.101076617102744</v>
      </c>
      <c r="J28" s="490">
        <v>53496</v>
      </c>
      <c r="K28" s="349">
        <v>8.7650504916946578E-4</v>
      </c>
      <c r="L28" s="542">
        <v>2815068</v>
      </c>
      <c r="M28" s="2009">
        <v>4.6123473077527102</v>
      </c>
      <c r="N28" s="2010">
        <v>0</v>
      </c>
      <c r="O28" s="2016">
        <v>0</v>
      </c>
      <c r="P28" s="2014">
        <v>0</v>
      </c>
      <c r="Q28" s="2016">
        <v>0</v>
      </c>
      <c r="R28" s="2014">
        <v>0</v>
      </c>
      <c r="S28" s="2016">
        <v>0</v>
      </c>
      <c r="T28" s="2014">
        <v>0</v>
      </c>
      <c r="U28" s="2017">
        <v>0</v>
      </c>
      <c r="V28" s="556">
        <v>6164434</v>
      </c>
      <c r="W28" s="2009">
        <v>10.100115010976401</v>
      </c>
      <c r="X28" s="556">
        <v>4563214</v>
      </c>
      <c r="Y28" s="491">
        <v>7.4765965893539601</v>
      </c>
      <c r="Z28" s="490">
        <v>1595953</v>
      </c>
      <c r="AA28" s="491">
        <v>2.6148887070755902</v>
      </c>
      <c r="AB28" s="376">
        <v>61033305</v>
      </c>
      <c r="AC28" s="425">
        <v>100</v>
      </c>
    </row>
    <row r="29" spans="1:29" ht="15.75" customHeight="1">
      <c r="A29" s="1401" t="s">
        <v>158</v>
      </c>
      <c r="B29" s="1417">
        <v>24236217</v>
      </c>
      <c r="C29" s="1412">
        <v>31.6</v>
      </c>
      <c r="D29" s="1404">
        <v>8061169</v>
      </c>
      <c r="E29" s="1412">
        <v>10.5</v>
      </c>
      <c r="F29" s="1404">
        <v>32048650</v>
      </c>
      <c r="G29" s="1403">
        <v>41.8</v>
      </c>
      <c r="H29" s="1404">
        <v>1295092</v>
      </c>
      <c r="I29" s="1403">
        <v>1.7</v>
      </c>
      <c r="J29" s="1404">
        <v>97862</v>
      </c>
      <c r="K29" s="1421">
        <v>0.1</v>
      </c>
      <c r="L29" s="1402">
        <v>2794367</v>
      </c>
      <c r="M29" s="1997">
        <v>3.6</v>
      </c>
      <c r="N29" s="1998" t="s">
        <v>304</v>
      </c>
      <c r="O29" s="1998" t="s">
        <v>304</v>
      </c>
      <c r="P29" s="1998" t="s">
        <v>304</v>
      </c>
      <c r="Q29" s="1997" t="s">
        <v>304</v>
      </c>
      <c r="R29" s="1999" t="s">
        <v>304</v>
      </c>
      <c r="S29" s="1997" t="s">
        <v>304</v>
      </c>
      <c r="T29" s="1998" t="s">
        <v>304</v>
      </c>
      <c r="U29" s="1982" t="s">
        <v>304</v>
      </c>
      <c r="V29" s="1417">
        <v>8142243</v>
      </c>
      <c r="W29" s="1997">
        <v>10.7</v>
      </c>
      <c r="X29" s="1417">
        <v>4210331</v>
      </c>
      <c r="Y29" s="1412">
        <v>5.5</v>
      </c>
      <c r="Z29" s="1404">
        <v>3882206</v>
      </c>
      <c r="AA29" s="1412">
        <v>5.0999999999999996</v>
      </c>
      <c r="AB29" s="1494">
        <v>76675600</v>
      </c>
      <c r="AC29" s="1578">
        <v>100</v>
      </c>
    </row>
    <row r="30" spans="1:29" s="1207" customFormat="1" ht="15.75" customHeight="1">
      <c r="A30" s="656" t="s">
        <v>217</v>
      </c>
      <c r="B30" s="536">
        <v>28105095</v>
      </c>
      <c r="C30" s="144">
        <v>32.700000000000003</v>
      </c>
      <c r="D30" s="146">
        <v>8775876</v>
      </c>
      <c r="E30" s="144">
        <v>10.199999999999999</v>
      </c>
      <c r="F30" s="146">
        <v>33766210</v>
      </c>
      <c r="G30" s="524">
        <v>39.299999999999997</v>
      </c>
      <c r="H30" s="146">
        <v>1206729</v>
      </c>
      <c r="I30" s="524">
        <v>1.4</v>
      </c>
      <c r="J30" s="146">
        <v>106845</v>
      </c>
      <c r="K30" s="147">
        <v>0.1</v>
      </c>
      <c r="L30" s="530">
        <v>3206375</v>
      </c>
      <c r="M30" s="1995">
        <v>3.7</v>
      </c>
      <c r="N30" s="1994">
        <v>0</v>
      </c>
      <c r="O30" s="1995">
        <v>0</v>
      </c>
      <c r="P30" s="1994">
        <v>0</v>
      </c>
      <c r="Q30" s="1995">
        <v>0</v>
      </c>
      <c r="R30" s="2005">
        <v>0</v>
      </c>
      <c r="S30" s="1995">
        <v>0</v>
      </c>
      <c r="T30" s="1994">
        <v>0</v>
      </c>
      <c r="U30" s="1983">
        <v>0</v>
      </c>
      <c r="V30" s="536">
        <v>10709072</v>
      </c>
      <c r="W30" s="1995">
        <v>12.6</v>
      </c>
      <c r="X30" s="536">
        <v>6905427</v>
      </c>
      <c r="Y30" s="144">
        <v>8.1</v>
      </c>
      <c r="Z30" s="146">
        <v>2757766</v>
      </c>
      <c r="AA30" s="144">
        <v>3.2</v>
      </c>
      <c r="AB30" s="436">
        <v>85876202</v>
      </c>
      <c r="AC30" s="264">
        <v>100</v>
      </c>
    </row>
    <row r="31" spans="1:29" ht="15.75" customHeight="1">
      <c r="A31" s="658" t="s">
        <v>218</v>
      </c>
      <c r="B31" s="549">
        <v>15261801</v>
      </c>
      <c r="C31" s="488">
        <v>34</v>
      </c>
      <c r="D31" s="480">
        <v>4084504</v>
      </c>
      <c r="E31" s="488">
        <v>9.1</v>
      </c>
      <c r="F31" s="480">
        <v>19338452</v>
      </c>
      <c r="G31" s="488">
        <v>43.2</v>
      </c>
      <c r="H31" s="480">
        <v>799522</v>
      </c>
      <c r="I31" s="488">
        <v>1.8</v>
      </c>
      <c r="J31" s="480">
        <v>62456</v>
      </c>
      <c r="K31" s="1559">
        <v>0.1</v>
      </c>
      <c r="L31" s="1424">
        <v>1878066</v>
      </c>
      <c r="M31" s="2000">
        <v>4.2</v>
      </c>
      <c r="N31" s="2001">
        <v>0</v>
      </c>
      <c r="O31" s="2000">
        <v>0</v>
      </c>
      <c r="P31" s="2001">
        <v>0</v>
      </c>
      <c r="Q31" s="2000">
        <v>0</v>
      </c>
      <c r="R31" s="2003">
        <v>0</v>
      </c>
      <c r="S31" s="2000">
        <v>0</v>
      </c>
      <c r="T31" s="2001">
        <v>0</v>
      </c>
      <c r="U31" s="1981">
        <v>0</v>
      </c>
      <c r="V31" s="549">
        <v>3416095</v>
      </c>
      <c r="W31" s="2000">
        <v>7.6</v>
      </c>
      <c r="X31" s="549">
        <v>3323688</v>
      </c>
      <c r="Y31" s="488">
        <v>7.4</v>
      </c>
      <c r="Z31" s="480">
        <v>0</v>
      </c>
      <c r="AA31" s="488">
        <v>0</v>
      </c>
      <c r="AB31" s="1442">
        <v>44840896</v>
      </c>
      <c r="AC31" s="1559">
        <v>100</v>
      </c>
    </row>
    <row r="32" spans="1:29" s="1207" customFormat="1" ht="15.75" customHeight="1">
      <c r="A32" s="656" t="s">
        <v>219</v>
      </c>
      <c r="B32" s="536">
        <v>10822655</v>
      </c>
      <c r="C32" s="471">
        <v>36.590000000000003</v>
      </c>
      <c r="D32" s="470">
        <v>2960585</v>
      </c>
      <c r="E32" s="471">
        <v>10.01</v>
      </c>
      <c r="F32" s="470">
        <v>11750449</v>
      </c>
      <c r="G32" s="524">
        <v>39.729999999999997</v>
      </c>
      <c r="H32" s="470">
        <v>615049</v>
      </c>
      <c r="I32" s="524">
        <v>2.08</v>
      </c>
      <c r="J32" s="470">
        <v>40368</v>
      </c>
      <c r="K32" s="463">
        <v>0.14000000000000001</v>
      </c>
      <c r="L32" s="530">
        <v>1368371</v>
      </c>
      <c r="M32" s="1995">
        <v>4.63</v>
      </c>
      <c r="N32" s="1944">
        <v>0</v>
      </c>
      <c r="O32" s="1995">
        <v>0</v>
      </c>
      <c r="P32" s="1944">
        <v>0</v>
      </c>
      <c r="Q32" s="1995">
        <v>0</v>
      </c>
      <c r="R32" s="1944">
        <v>0</v>
      </c>
      <c r="S32" s="1995">
        <v>0</v>
      </c>
      <c r="T32" s="1944">
        <v>0</v>
      </c>
      <c r="U32" s="1983">
        <v>0</v>
      </c>
      <c r="V32" s="536">
        <v>2016964</v>
      </c>
      <c r="W32" s="1995">
        <v>6.82</v>
      </c>
      <c r="X32" s="536">
        <v>1970025</v>
      </c>
      <c r="Y32" s="471">
        <v>6.66</v>
      </c>
      <c r="Z32" s="470">
        <v>0</v>
      </c>
      <c r="AA32" s="471">
        <v>0</v>
      </c>
      <c r="AB32" s="436">
        <v>29574441</v>
      </c>
      <c r="AC32" s="1237">
        <v>100</v>
      </c>
    </row>
    <row r="33" spans="1:29" ht="15.75" customHeight="1">
      <c r="A33" s="658" t="s">
        <v>162</v>
      </c>
      <c r="B33" s="549">
        <v>20603956</v>
      </c>
      <c r="C33" s="488">
        <v>34.5</v>
      </c>
      <c r="D33" s="480">
        <v>5828804</v>
      </c>
      <c r="E33" s="488">
        <v>9.8000000000000007</v>
      </c>
      <c r="F33" s="480">
        <v>23182611</v>
      </c>
      <c r="G33" s="550">
        <v>38.799999999999997</v>
      </c>
      <c r="H33" s="480">
        <v>1258813</v>
      </c>
      <c r="I33" s="550">
        <v>2.1</v>
      </c>
      <c r="J33" s="480">
        <v>140956</v>
      </c>
      <c r="K33" s="1559">
        <v>0.2</v>
      </c>
      <c r="L33" s="1424">
        <v>2389984</v>
      </c>
      <c r="M33" s="2000">
        <v>4</v>
      </c>
      <c r="N33" s="2001">
        <v>0</v>
      </c>
      <c r="O33" s="2000">
        <v>0</v>
      </c>
      <c r="P33" s="2001">
        <v>0</v>
      </c>
      <c r="Q33" s="2000">
        <v>0</v>
      </c>
      <c r="R33" s="2003">
        <v>0</v>
      </c>
      <c r="S33" s="2000">
        <v>0</v>
      </c>
      <c r="T33" s="2001">
        <v>0</v>
      </c>
      <c r="U33" s="1981">
        <v>0</v>
      </c>
      <c r="V33" s="549">
        <v>6310369</v>
      </c>
      <c r="W33" s="2000">
        <v>10.6</v>
      </c>
      <c r="X33" s="549">
        <v>3897428</v>
      </c>
      <c r="Y33" s="488">
        <v>6.5</v>
      </c>
      <c r="Z33" s="480">
        <v>2362035</v>
      </c>
      <c r="AA33" s="488">
        <v>4</v>
      </c>
      <c r="AB33" s="1442">
        <v>59715493</v>
      </c>
      <c r="AC33" s="1579">
        <v>100</v>
      </c>
    </row>
    <row r="34" spans="1:29" s="1207" customFormat="1" ht="15.75" customHeight="1">
      <c r="A34" s="656" t="s">
        <v>220</v>
      </c>
      <c r="B34" s="536">
        <v>14028740</v>
      </c>
      <c r="C34" s="475">
        <v>36.799999999999997</v>
      </c>
      <c r="D34" s="474">
        <v>3698714</v>
      </c>
      <c r="E34" s="475">
        <v>9.6999999999999993</v>
      </c>
      <c r="F34" s="474">
        <v>16103741</v>
      </c>
      <c r="G34" s="524">
        <v>42.2</v>
      </c>
      <c r="H34" s="474">
        <v>813863</v>
      </c>
      <c r="I34" s="524">
        <v>2.1</v>
      </c>
      <c r="J34" s="474">
        <v>66517</v>
      </c>
      <c r="K34" s="395">
        <v>0.2</v>
      </c>
      <c r="L34" s="530">
        <v>1616381</v>
      </c>
      <c r="M34" s="1995">
        <v>4.2</v>
      </c>
      <c r="N34" s="1994" t="s">
        <v>304</v>
      </c>
      <c r="O34" s="1994" t="s">
        <v>304</v>
      </c>
      <c r="P34" s="1994" t="s">
        <v>304</v>
      </c>
      <c r="Q34" s="1995" t="s">
        <v>304</v>
      </c>
      <c r="R34" s="1996" t="s">
        <v>304</v>
      </c>
      <c r="S34" s="1995" t="s">
        <v>304</v>
      </c>
      <c r="T34" s="1994" t="s">
        <v>304</v>
      </c>
      <c r="U34" s="1983" t="s">
        <v>304</v>
      </c>
      <c r="V34" s="536">
        <v>1829621</v>
      </c>
      <c r="W34" s="1995">
        <v>4.8</v>
      </c>
      <c r="X34" s="536">
        <v>1730414</v>
      </c>
      <c r="Y34" s="475">
        <v>4.5</v>
      </c>
      <c r="Z34" s="474" t="s">
        <v>304</v>
      </c>
      <c r="AA34" s="475" t="s">
        <v>304</v>
      </c>
      <c r="AB34" s="436">
        <v>38157577</v>
      </c>
      <c r="AC34" s="425">
        <v>100</v>
      </c>
    </row>
    <row r="35" spans="1:29" ht="15.75" customHeight="1">
      <c r="A35" s="658" t="s">
        <v>164</v>
      </c>
      <c r="B35" s="549">
        <v>24252727</v>
      </c>
      <c r="C35" s="488">
        <v>36.726516181405437</v>
      </c>
      <c r="D35" s="480">
        <v>4190519</v>
      </c>
      <c r="E35" s="488">
        <v>6.3</v>
      </c>
      <c r="F35" s="480">
        <v>26584710</v>
      </c>
      <c r="G35" s="550">
        <v>40.299999999999997</v>
      </c>
      <c r="H35" s="480">
        <v>1030771</v>
      </c>
      <c r="I35" s="550">
        <v>1.6</v>
      </c>
      <c r="J35" s="480">
        <v>80392</v>
      </c>
      <c r="K35" s="1559">
        <v>0.1</v>
      </c>
      <c r="L35" s="1424">
        <v>2601501</v>
      </c>
      <c r="M35" s="2000">
        <v>3.9</v>
      </c>
      <c r="N35" s="2018" t="s">
        <v>304</v>
      </c>
      <c r="O35" s="2018" t="s">
        <v>304</v>
      </c>
      <c r="P35" s="2018" t="s">
        <v>304</v>
      </c>
      <c r="Q35" s="2018" t="s">
        <v>304</v>
      </c>
      <c r="R35" s="2018" t="s">
        <v>304</v>
      </c>
      <c r="S35" s="2018" t="s">
        <v>304</v>
      </c>
      <c r="T35" s="2018" t="s">
        <v>304</v>
      </c>
      <c r="U35" s="2019" t="s">
        <v>304</v>
      </c>
      <c r="V35" s="549">
        <v>7295393</v>
      </c>
      <c r="W35" s="2004">
        <v>11.1</v>
      </c>
      <c r="X35" s="1575">
        <v>5651965</v>
      </c>
      <c r="Y35" s="488">
        <v>8.6</v>
      </c>
      <c r="Z35" s="480">
        <v>1604265</v>
      </c>
      <c r="AA35" s="488">
        <v>2.4</v>
      </c>
      <c r="AB35" s="1442">
        <v>66036013</v>
      </c>
      <c r="AC35" s="1579">
        <v>100.02651618140541</v>
      </c>
    </row>
    <row r="36" spans="1:29" ht="15.75" customHeight="1">
      <c r="A36" s="656" t="s">
        <v>165</v>
      </c>
      <c r="B36" s="536">
        <v>22085038</v>
      </c>
      <c r="C36" s="475">
        <v>34</v>
      </c>
      <c r="D36" s="474">
        <v>3487013</v>
      </c>
      <c r="E36" s="475">
        <v>5.4</v>
      </c>
      <c r="F36" s="474">
        <v>28746318</v>
      </c>
      <c r="G36" s="524">
        <v>44.3</v>
      </c>
      <c r="H36" s="474">
        <v>1122457</v>
      </c>
      <c r="I36" s="524">
        <v>1.8</v>
      </c>
      <c r="J36" s="474">
        <v>89388</v>
      </c>
      <c r="K36" s="395">
        <v>0.1</v>
      </c>
      <c r="L36" s="530">
        <v>2502512</v>
      </c>
      <c r="M36" s="1995">
        <v>3.9</v>
      </c>
      <c r="N36" s="1994" t="s">
        <v>304</v>
      </c>
      <c r="O36" s="1994" t="s">
        <v>304</v>
      </c>
      <c r="P36" s="1994" t="s">
        <v>304</v>
      </c>
      <c r="Q36" s="1995" t="s">
        <v>304</v>
      </c>
      <c r="R36" s="1996" t="s">
        <v>304</v>
      </c>
      <c r="S36" s="1995" t="s">
        <v>304</v>
      </c>
      <c r="T36" s="1994">
        <v>111</v>
      </c>
      <c r="U36" s="1983">
        <v>0</v>
      </c>
      <c r="V36" s="536">
        <v>6850387</v>
      </c>
      <c r="W36" s="1996">
        <v>10.6</v>
      </c>
      <c r="X36" s="456">
        <v>4029325</v>
      </c>
      <c r="Y36" s="475">
        <v>6.2</v>
      </c>
      <c r="Z36" s="474">
        <v>2811047</v>
      </c>
      <c r="AA36" s="475">
        <v>4.3</v>
      </c>
      <c r="AB36" s="436">
        <v>64883224</v>
      </c>
      <c r="AC36" s="425">
        <v>100</v>
      </c>
    </row>
    <row r="37" spans="1:29" ht="15.75" customHeight="1">
      <c r="A37" s="658" t="s">
        <v>166</v>
      </c>
      <c r="B37" s="549">
        <v>25840220</v>
      </c>
      <c r="C37" s="488">
        <v>36.4</v>
      </c>
      <c r="D37" s="480">
        <v>4038975</v>
      </c>
      <c r="E37" s="488">
        <v>5.7</v>
      </c>
      <c r="F37" s="480">
        <v>29079238</v>
      </c>
      <c r="G37" s="550">
        <v>41</v>
      </c>
      <c r="H37" s="480">
        <v>1021150</v>
      </c>
      <c r="I37" s="550">
        <v>1.4</v>
      </c>
      <c r="J37" s="480">
        <v>83683</v>
      </c>
      <c r="K37" s="1559">
        <v>0.1</v>
      </c>
      <c r="L37" s="1424">
        <v>2333722</v>
      </c>
      <c r="M37" s="2000">
        <v>3.3</v>
      </c>
      <c r="N37" s="2001" t="s">
        <v>304</v>
      </c>
      <c r="O37" s="2001" t="s">
        <v>304</v>
      </c>
      <c r="P37" s="2001" t="s">
        <v>304</v>
      </c>
      <c r="Q37" s="2000" t="s">
        <v>304</v>
      </c>
      <c r="R37" s="2004" t="s">
        <v>304</v>
      </c>
      <c r="S37" s="2000" t="s">
        <v>304</v>
      </c>
      <c r="T37" s="2001">
        <v>798</v>
      </c>
      <c r="U37" s="1981">
        <v>0</v>
      </c>
      <c r="V37" s="549">
        <v>8542038</v>
      </c>
      <c r="W37" s="2004">
        <v>12</v>
      </c>
      <c r="X37" s="1575">
        <v>5545924</v>
      </c>
      <c r="Y37" s="488">
        <v>7.8</v>
      </c>
      <c r="Z37" s="480">
        <v>2995609</v>
      </c>
      <c r="AA37" s="488">
        <v>4.2</v>
      </c>
      <c r="AB37" s="1442">
        <v>70939824</v>
      </c>
      <c r="AC37" s="1579">
        <v>100</v>
      </c>
    </row>
    <row r="38" spans="1:29" ht="15.75" customHeight="1">
      <c r="A38" s="656" t="s">
        <v>578</v>
      </c>
      <c r="B38" s="536">
        <v>21196458</v>
      </c>
      <c r="C38" s="475">
        <v>40.200000000000003</v>
      </c>
      <c r="D38" s="474">
        <v>2411670</v>
      </c>
      <c r="E38" s="475">
        <v>4.5999999999999996</v>
      </c>
      <c r="F38" s="474">
        <v>21370291</v>
      </c>
      <c r="G38" s="524">
        <v>40.6</v>
      </c>
      <c r="H38" s="474">
        <v>938355</v>
      </c>
      <c r="I38" s="524">
        <v>1.8</v>
      </c>
      <c r="J38" s="474">
        <v>68014</v>
      </c>
      <c r="K38" s="395">
        <v>0.1</v>
      </c>
      <c r="L38" s="530">
        <v>2237535</v>
      </c>
      <c r="M38" s="1995">
        <v>4.2</v>
      </c>
      <c r="N38" s="1994" t="s">
        <v>304</v>
      </c>
      <c r="O38" s="1994" t="s">
        <v>304</v>
      </c>
      <c r="P38" s="1994" t="s">
        <v>304</v>
      </c>
      <c r="Q38" s="1995" t="s">
        <v>304</v>
      </c>
      <c r="R38" s="1996" t="s">
        <v>304</v>
      </c>
      <c r="S38" s="1995" t="s">
        <v>304</v>
      </c>
      <c r="T38" s="1994" t="s">
        <v>304</v>
      </c>
      <c r="U38" s="1983" t="s">
        <v>304</v>
      </c>
      <c r="V38" s="536">
        <v>4480271</v>
      </c>
      <c r="W38" s="1996">
        <v>8.5</v>
      </c>
      <c r="X38" s="456">
        <v>3072507</v>
      </c>
      <c r="Y38" s="475">
        <v>5.8</v>
      </c>
      <c r="Z38" s="474">
        <v>1407745</v>
      </c>
      <c r="AA38" s="475">
        <v>2.7</v>
      </c>
      <c r="AB38" s="436">
        <v>52702594</v>
      </c>
      <c r="AC38" s="425">
        <v>100</v>
      </c>
    </row>
    <row r="39" spans="1:29" ht="15.75" customHeight="1">
      <c r="A39" s="658" t="s">
        <v>168</v>
      </c>
      <c r="B39" s="549">
        <v>30498054</v>
      </c>
      <c r="C39" s="488">
        <v>20.8</v>
      </c>
      <c r="D39" s="480">
        <v>54821997</v>
      </c>
      <c r="E39" s="488">
        <v>37.299999999999997</v>
      </c>
      <c r="F39" s="480">
        <v>44957537</v>
      </c>
      <c r="G39" s="550">
        <v>30.6</v>
      </c>
      <c r="H39" s="480">
        <v>1070652</v>
      </c>
      <c r="I39" s="550">
        <v>0.7</v>
      </c>
      <c r="J39" s="480">
        <v>85586</v>
      </c>
      <c r="K39" s="1559">
        <v>0.1</v>
      </c>
      <c r="L39" s="1424">
        <v>2920115</v>
      </c>
      <c r="M39" s="2000">
        <v>2</v>
      </c>
      <c r="N39" s="2001" t="s">
        <v>304</v>
      </c>
      <c r="O39" s="2001" t="s">
        <v>304</v>
      </c>
      <c r="P39" s="2001" t="s">
        <v>304</v>
      </c>
      <c r="Q39" s="2000" t="s">
        <v>304</v>
      </c>
      <c r="R39" s="2004" t="s">
        <v>304</v>
      </c>
      <c r="S39" s="2000" t="s">
        <v>304</v>
      </c>
      <c r="T39" s="2001">
        <v>449</v>
      </c>
      <c r="U39" s="1981">
        <v>0</v>
      </c>
      <c r="V39" s="549">
        <v>12411976</v>
      </c>
      <c r="W39" s="2004">
        <v>8.5</v>
      </c>
      <c r="X39" s="1575">
        <v>4631045</v>
      </c>
      <c r="Y39" s="488">
        <v>3.2</v>
      </c>
      <c r="Z39" s="480">
        <v>7779644</v>
      </c>
      <c r="AA39" s="488">
        <v>5.3</v>
      </c>
      <c r="AB39" s="1442">
        <v>146766366</v>
      </c>
      <c r="AC39" s="1579">
        <v>100</v>
      </c>
    </row>
    <row r="40" spans="1:29" s="1279" customFormat="1" ht="15.75" customHeight="1">
      <c r="A40" s="1086" t="s">
        <v>169</v>
      </c>
      <c r="B40" s="1280">
        <v>20491149</v>
      </c>
      <c r="C40" s="1276">
        <v>38.799999999999997</v>
      </c>
      <c r="D40" s="1281">
        <v>3772797</v>
      </c>
      <c r="E40" s="1276">
        <v>7.1</v>
      </c>
      <c r="F40" s="1281">
        <v>20436032</v>
      </c>
      <c r="G40" s="1276">
        <v>38.700000000000003</v>
      </c>
      <c r="H40" s="1281">
        <v>756301</v>
      </c>
      <c r="I40" s="1276">
        <v>1.4</v>
      </c>
      <c r="J40" s="1281">
        <v>54182</v>
      </c>
      <c r="K40" s="1146">
        <v>0.1</v>
      </c>
      <c r="L40" s="1282">
        <v>1802916</v>
      </c>
      <c r="M40" s="2020">
        <v>3.4</v>
      </c>
      <c r="N40" s="2021">
        <v>0</v>
      </c>
      <c r="O40" s="1995">
        <v>0</v>
      </c>
      <c r="P40" s="2021">
        <v>0</v>
      </c>
      <c r="Q40" s="2020">
        <v>0</v>
      </c>
      <c r="R40" s="2022">
        <v>0</v>
      </c>
      <c r="S40" s="2020">
        <v>0</v>
      </c>
      <c r="T40" s="2021">
        <v>0</v>
      </c>
      <c r="U40" s="2023">
        <v>0</v>
      </c>
      <c r="V40" s="1280">
        <v>5501681</v>
      </c>
      <c r="W40" s="2033">
        <v>10.5</v>
      </c>
      <c r="X40" s="2145">
        <v>3961247</v>
      </c>
      <c r="Y40" s="1276">
        <v>7.5</v>
      </c>
      <c r="Z40" s="1281">
        <v>1455656</v>
      </c>
      <c r="AA40" s="1276">
        <v>2.8</v>
      </c>
      <c r="AB40" s="1283">
        <v>52815058</v>
      </c>
      <c r="AC40" s="1146">
        <v>100</v>
      </c>
    </row>
    <row r="41" spans="1:29" ht="15.75" customHeight="1">
      <c r="A41" s="658" t="s">
        <v>170</v>
      </c>
      <c r="B41" s="549">
        <v>30840632</v>
      </c>
      <c r="C41" s="488">
        <v>42.4</v>
      </c>
      <c r="D41" s="480">
        <v>4485948</v>
      </c>
      <c r="E41" s="488">
        <v>6.2</v>
      </c>
      <c r="F41" s="480">
        <v>26722209</v>
      </c>
      <c r="G41" s="550">
        <v>36.799999999999997</v>
      </c>
      <c r="H41" s="480">
        <v>351957</v>
      </c>
      <c r="I41" s="550">
        <v>0.5</v>
      </c>
      <c r="J41" s="480">
        <v>27654</v>
      </c>
      <c r="K41" s="1559">
        <v>0</v>
      </c>
      <c r="L41" s="1424">
        <v>2969063</v>
      </c>
      <c r="M41" s="2000">
        <v>4.0999999999999996</v>
      </c>
      <c r="N41" s="2001">
        <v>0</v>
      </c>
      <c r="O41" s="2000">
        <v>0</v>
      </c>
      <c r="P41" s="2001">
        <v>0</v>
      </c>
      <c r="Q41" s="2000">
        <v>0</v>
      </c>
      <c r="R41" s="2001">
        <v>0</v>
      </c>
      <c r="S41" s="2000">
        <v>0</v>
      </c>
      <c r="T41" s="2001">
        <v>0</v>
      </c>
      <c r="U41" s="1981">
        <v>0</v>
      </c>
      <c r="V41" s="549">
        <v>7307121</v>
      </c>
      <c r="W41" s="2004">
        <v>10.1</v>
      </c>
      <c r="X41" s="1575">
        <v>6265391</v>
      </c>
      <c r="Y41" s="488">
        <v>8.6</v>
      </c>
      <c r="Z41" s="480">
        <v>1041730</v>
      </c>
      <c r="AA41" s="488">
        <v>1.4</v>
      </c>
      <c r="AB41" s="1442">
        <v>72704584</v>
      </c>
      <c r="AC41" s="1579">
        <v>100</v>
      </c>
    </row>
    <row r="42" spans="1:29" ht="15.75" customHeight="1">
      <c r="A42" s="656" t="s">
        <v>171</v>
      </c>
      <c r="B42" s="536">
        <v>30271887</v>
      </c>
      <c r="C42" s="475">
        <v>42.2</v>
      </c>
      <c r="D42" s="474">
        <v>4532067</v>
      </c>
      <c r="E42" s="475">
        <v>6.3</v>
      </c>
      <c r="F42" s="474">
        <v>27598351</v>
      </c>
      <c r="G42" s="524">
        <v>38.4</v>
      </c>
      <c r="H42" s="474">
        <v>303720</v>
      </c>
      <c r="I42" s="524">
        <v>0.4</v>
      </c>
      <c r="J42" s="474">
        <v>24847</v>
      </c>
      <c r="K42" s="349">
        <v>0</v>
      </c>
      <c r="L42" s="530">
        <v>1809924</v>
      </c>
      <c r="M42" s="1995">
        <v>2.5</v>
      </c>
      <c r="N42" s="1963" t="s">
        <v>304</v>
      </c>
      <c r="O42" s="1963" t="s">
        <v>304</v>
      </c>
      <c r="P42" s="2010">
        <v>0</v>
      </c>
      <c r="Q42" s="2009">
        <v>0</v>
      </c>
      <c r="R42" s="2010">
        <v>0</v>
      </c>
      <c r="S42" s="2009">
        <v>0</v>
      </c>
      <c r="T42" s="1963" t="s">
        <v>304</v>
      </c>
      <c r="U42" s="2024" t="s">
        <v>304</v>
      </c>
      <c r="V42" s="536">
        <v>7239330</v>
      </c>
      <c r="W42" s="1993">
        <v>10.1</v>
      </c>
      <c r="X42" s="456">
        <v>6154760</v>
      </c>
      <c r="Y42" s="491">
        <v>8.6</v>
      </c>
      <c r="Z42" s="474">
        <v>1065126</v>
      </c>
      <c r="AA42" s="491">
        <v>1.5</v>
      </c>
      <c r="AB42" s="436">
        <v>71780126</v>
      </c>
      <c r="AC42" s="341">
        <v>100</v>
      </c>
    </row>
    <row r="43" spans="1:29" ht="15.75" customHeight="1">
      <c r="A43" s="658" t="s">
        <v>172</v>
      </c>
      <c r="B43" s="549">
        <v>20550768</v>
      </c>
      <c r="C43" s="488">
        <v>39.700000000000003</v>
      </c>
      <c r="D43" s="480">
        <v>3069080</v>
      </c>
      <c r="E43" s="488">
        <v>5.9</v>
      </c>
      <c r="F43" s="480">
        <v>20522653</v>
      </c>
      <c r="G43" s="550">
        <v>39.6</v>
      </c>
      <c r="H43" s="480">
        <v>463314</v>
      </c>
      <c r="I43" s="550">
        <v>0.9</v>
      </c>
      <c r="J43" s="480">
        <v>33692</v>
      </c>
      <c r="K43" s="1559">
        <v>0.1</v>
      </c>
      <c r="L43" s="1424">
        <v>1723076</v>
      </c>
      <c r="M43" s="2000">
        <v>3.3</v>
      </c>
      <c r="N43" s="2001" t="s">
        <v>304</v>
      </c>
      <c r="O43" s="2001" t="s">
        <v>304</v>
      </c>
      <c r="P43" s="2001" t="s">
        <v>304</v>
      </c>
      <c r="Q43" s="2000" t="s">
        <v>304</v>
      </c>
      <c r="R43" s="2004" t="s">
        <v>304</v>
      </c>
      <c r="S43" s="2000" t="s">
        <v>304</v>
      </c>
      <c r="T43" s="2001" t="s">
        <v>304</v>
      </c>
      <c r="U43" s="1981" t="s">
        <v>304</v>
      </c>
      <c r="V43" s="549">
        <v>5430331</v>
      </c>
      <c r="W43" s="2004">
        <v>10.5</v>
      </c>
      <c r="X43" s="1575">
        <v>4209792</v>
      </c>
      <c r="Y43" s="488">
        <v>8.1</v>
      </c>
      <c r="Z43" s="480">
        <v>1195445</v>
      </c>
      <c r="AA43" s="488">
        <v>2.2999999999999998</v>
      </c>
      <c r="AB43" s="1442">
        <v>51792914</v>
      </c>
      <c r="AC43" s="1579">
        <v>100</v>
      </c>
    </row>
    <row r="44" spans="1:29" customFormat="1" ht="15.75" customHeight="1">
      <c r="A44" s="1086" t="s">
        <v>173</v>
      </c>
      <c r="B44" s="1092">
        <v>22007770</v>
      </c>
      <c r="C44" s="1088">
        <v>38.1</v>
      </c>
      <c r="D44" s="1093">
        <v>3813840</v>
      </c>
      <c r="E44" s="1088">
        <v>6.6</v>
      </c>
      <c r="F44" s="1093">
        <v>22782425</v>
      </c>
      <c r="G44" s="1087">
        <v>39.4</v>
      </c>
      <c r="H44" s="1093">
        <v>618792</v>
      </c>
      <c r="I44" s="1087">
        <v>1.1000000000000001</v>
      </c>
      <c r="J44" s="1093">
        <v>52889</v>
      </c>
      <c r="K44" s="1091">
        <v>0.1</v>
      </c>
      <c r="L44" s="1094">
        <v>2071174</v>
      </c>
      <c r="M44" s="2025">
        <v>3.6</v>
      </c>
      <c r="N44" s="2026" t="s">
        <v>304</v>
      </c>
      <c r="O44" s="2025" t="s">
        <v>304</v>
      </c>
      <c r="P44" s="2026" t="s">
        <v>304</v>
      </c>
      <c r="Q44" s="2025" t="s">
        <v>304</v>
      </c>
      <c r="R44" s="2026" t="s">
        <v>304</v>
      </c>
      <c r="S44" s="2027" t="s">
        <v>304</v>
      </c>
      <c r="T44" s="2026" t="s">
        <v>304</v>
      </c>
      <c r="U44" s="2028" t="s">
        <v>304</v>
      </c>
      <c r="V44" s="1092">
        <v>6392897</v>
      </c>
      <c r="W44" s="2025">
        <v>11.1</v>
      </c>
      <c r="X44" s="2146">
        <v>4884657</v>
      </c>
      <c r="Y44" s="1088">
        <v>8.5</v>
      </c>
      <c r="Z44" s="1093">
        <v>1508240</v>
      </c>
      <c r="AA44" s="1088">
        <v>2.6</v>
      </c>
      <c r="AB44" s="1095">
        <v>57739787</v>
      </c>
      <c r="AC44" s="1096">
        <v>100</v>
      </c>
    </row>
    <row r="45" spans="1:29" ht="15.75" customHeight="1">
      <c r="A45" s="658" t="s">
        <v>221</v>
      </c>
      <c r="B45" s="549">
        <v>13937997</v>
      </c>
      <c r="C45" s="488">
        <v>34.764425942877381</v>
      </c>
      <c r="D45" s="480">
        <v>3081561</v>
      </c>
      <c r="E45" s="488">
        <v>7.6860899864563876</v>
      </c>
      <c r="F45" s="480">
        <v>17132872</v>
      </c>
      <c r="G45" s="550">
        <v>42.7</v>
      </c>
      <c r="H45" s="480">
        <v>416237</v>
      </c>
      <c r="I45" s="550">
        <v>1</v>
      </c>
      <c r="J45" s="480">
        <v>33530</v>
      </c>
      <c r="K45" s="1559">
        <v>0.1</v>
      </c>
      <c r="L45" s="1424">
        <v>1960525</v>
      </c>
      <c r="M45" s="2000">
        <v>4.9000000000000004</v>
      </c>
      <c r="N45" s="2001" t="s">
        <v>304</v>
      </c>
      <c r="O45" s="2000" t="s">
        <v>304</v>
      </c>
      <c r="P45" s="2001" t="s">
        <v>304</v>
      </c>
      <c r="Q45" s="2000" t="s">
        <v>304</v>
      </c>
      <c r="R45" s="2003" t="s">
        <v>304</v>
      </c>
      <c r="S45" s="2000" t="s">
        <v>304</v>
      </c>
      <c r="T45" s="2001" t="s">
        <v>304</v>
      </c>
      <c r="U45" s="1981" t="s">
        <v>304</v>
      </c>
      <c r="V45" s="549">
        <v>3529978</v>
      </c>
      <c r="W45" s="2000">
        <v>8.8000000000000007</v>
      </c>
      <c r="X45" s="549">
        <v>3526465</v>
      </c>
      <c r="Y45" s="488">
        <v>8.8000000000000007</v>
      </c>
      <c r="Z45" s="480" t="s">
        <v>304</v>
      </c>
      <c r="AA45" s="488" t="s">
        <v>304</v>
      </c>
      <c r="AB45" s="1442">
        <v>40092700</v>
      </c>
      <c r="AC45" s="1579">
        <v>100</v>
      </c>
    </row>
    <row r="46" spans="1:29" s="1207" customFormat="1" ht="15.75" customHeight="1">
      <c r="A46" s="656" t="s">
        <v>222</v>
      </c>
      <c r="B46" s="536">
        <v>10968487</v>
      </c>
      <c r="C46" s="475">
        <v>37.9</v>
      </c>
      <c r="D46" s="474">
        <v>1704891</v>
      </c>
      <c r="E46" s="475">
        <v>5.9</v>
      </c>
      <c r="F46" s="474">
        <v>11629854</v>
      </c>
      <c r="G46" s="524">
        <v>40.200000000000003</v>
      </c>
      <c r="H46" s="474">
        <v>354927</v>
      </c>
      <c r="I46" s="524">
        <v>1.2</v>
      </c>
      <c r="J46" s="474">
        <v>24807</v>
      </c>
      <c r="K46" s="395">
        <v>0.1</v>
      </c>
      <c r="L46" s="530">
        <v>1709428</v>
      </c>
      <c r="M46" s="1995">
        <v>5.9</v>
      </c>
      <c r="N46" s="1994" t="s">
        <v>304</v>
      </c>
      <c r="O46" s="1995" t="s">
        <v>304</v>
      </c>
      <c r="P46" s="1994" t="s">
        <v>304</v>
      </c>
      <c r="Q46" s="1995" t="s">
        <v>304</v>
      </c>
      <c r="R46" s="2005" t="s">
        <v>304</v>
      </c>
      <c r="S46" s="1995" t="s">
        <v>304</v>
      </c>
      <c r="T46" s="1994" t="s">
        <v>304</v>
      </c>
      <c r="U46" s="1983" t="s">
        <v>304</v>
      </c>
      <c r="V46" s="536">
        <v>2552047</v>
      </c>
      <c r="W46" s="1995">
        <v>8.8000000000000007</v>
      </c>
      <c r="X46" s="1994">
        <v>2537475</v>
      </c>
      <c r="Y46" s="475">
        <v>8.8000000000000007</v>
      </c>
      <c r="Z46" s="474" t="s">
        <v>304</v>
      </c>
      <c r="AA46" s="475" t="s">
        <v>304</v>
      </c>
      <c r="AB46" s="436">
        <v>28944441</v>
      </c>
      <c r="AC46" s="425">
        <v>100</v>
      </c>
    </row>
    <row r="47" spans="1:29" ht="15.75" customHeight="1">
      <c r="A47" s="658" t="s">
        <v>176</v>
      </c>
      <c r="B47" s="549">
        <v>24830715</v>
      </c>
      <c r="C47" s="488">
        <v>31.3</v>
      </c>
      <c r="D47" s="480">
        <v>6014637</v>
      </c>
      <c r="E47" s="488">
        <v>7.6</v>
      </c>
      <c r="F47" s="480">
        <v>33773623</v>
      </c>
      <c r="G47" s="550">
        <v>42.5</v>
      </c>
      <c r="H47" s="480">
        <v>709519</v>
      </c>
      <c r="I47" s="550">
        <v>1</v>
      </c>
      <c r="J47" s="480">
        <v>59802</v>
      </c>
      <c r="K47" s="1559">
        <v>0</v>
      </c>
      <c r="L47" s="1424">
        <v>4555867</v>
      </c>
      <c r="M47" s="2000">
        <v>5.7</v>
      </c>
      <c r="N47" s="2001" t="s">
        <v>304</v>
      </c>
      <c r="O47" s="2000" t="s">
        <v>304</v>
      </c>
      <c r="P47" s="2001" t="s">
        <v>304</v>
      </c>
      <c r="Q47" s="2000" t="s">
        <v>304</v>
      </c>
      <c r="R47" s="2003" t="s">
        <v>304</v>
      </c>
      <c r="S47" s="2000" t="s">
        <v>304</v>
      </c>
      <c r="T47" s="2001" t="s">
        <v>304</v>
      </c>
      <c r="U47" s="1981" t="s">
        <v>304</v>
      </c>
      <c r="V47" s="549">
        <v>9490594</v>
      </c>
      <c r="W47" s="2000">
        <v>12</v>
      </c>
      <c r="X47" s="549">
        <v>7095914</v>
      </c>
      <c r="Y47" s="488">
        <v>8.9</v>
      </c>
      <c r="Z47" s="480">
        <v>2388354</v>
      </c>
      <c r="AA47" s="488">
        <v>3</v>
      </c>
      <c r="AB47" s="1442">
        <v>79434757</v>
      </c>
      <c r="AC47" s="1579">
        <v>100</v>
      </c>
    </row>
    <row r="48" spans="1:29" ht="15.75" customHeight="1">
      <c r="A48" s="656" t="s">
        <v>177</v>
      </c>
      <c r="B48" s="556">
        <v>29179433</v>
      </c>
      <c r="C48" s="491">
        <v>28.7</v>
      </c>
      <c r="D48" s="490">
        <v>9140962</v>
      </c>
      <c r="E48" s="491">
        <v>9</v>
      </c>
      <c r="F48" s="490">
        <v>45778709</v>
      </c>
      <c r="G48" s="561">
        <v>45</v>
      </c>
      <c r="H48" s="490">
        <v>1446906</v>
      </c>
      <c r="I48" s="561">
        <v>1.4</v>
      </c>
      <c r="J48" s="490">
        <v>105761</v>
      </c>
      <c r="K48" s="349">
        <v>0.1</v>
      </c>
      <c r="L48" s="542">
        <v>3963259</v>
      </c>
      <c r="M48" s="2009">
        <v>3.9</v>
      </c>
      <c r="N48" s="2010">
        <v>0</v>
      </c>
      <c r="O48" s="2010">
        <v>0</v>
      </c>
      <c r="P48" s="2010">
        <v>0</v>
      </c>
      <c r="Q48" s="2009">
        <v>0</v>
      </c>
      <c r="R48" s="2010">
        <v>0</v>
      </c>
      <c r="S48" s="2009">
        <v>0</v>
      </c>
      <c r="T48" s="2010">
        <v>0</v>
      </c>
      <c r="U48" s="1980">
        <v>0</v>
      </c>
      <c r="V48" s="556">
        <v>12130629</v>
      </c>
      <c r="W48" s="2009">
        <v>11.9</v>
      </c>
      <c r="X48" s="556">
        <v>7230756</v>
      </c>
      <c r="Y48" s="491">
        <v>7.1</v>
      </c>
      <c r="Z48" s="490">
        <v>4861288</v>
      </c>
      <c r="AA48" s="491">
        <v>4.8</v>
      </c>
      <c r="AB48" s="376">
        <v>101745659</v>
      </c>
      <c r="AC48" s="341">
        <v>100</v>
      </c>
    </row>
    <row r="49" spans="1:31" ht="15.75" customHeight="1">
      <c r="A49" s="658" t="s">
        <v>178</v>
      </c>
      <c r="B49" s="549">
        <v>25287081</v>
      </c>
      <c r="C49" s="488">
        <v>29.9119447545763</v>
      </c>
      <c r="D49" s="480">
        <v>7640182</v>
      </c>
      <c r="E49" s="488">
        <v>9.0375279732329901</v>
      </c>
      <c r="F49" s="480">
        <v>36309396</v>
      </c>
      <c r="G49" s="550">
        <v>42.9501786791459</v>
      </c>
      <c r="H49" s="480">
        <v>478923</v>
      </c>
      <c r="I49" s="550">
        <v>0.566515301536621</v>
      </c>
      <c r="J49" s="480">
        <v>35092</v>
      </c>
      <c r="K49" s="1559">
        <v>4.1510127852542301E-2</v>
      </c>
      <c r="L49" s="1424">
        <v>3609605</v>
      </c>
      <c r="M49" s="2000">
        <v>4.26978129052707</v>
      </c>
      <c r="N49" s="2001" t="s">
        <v>304</v>
      </c>
      <c r="O49" s="2000" t="s">
        <v>304</v>
      </c>
      <c r="P49" s="2001" t="s">
        <v>304</v>
      </c>
      <c r="Q49" s="2000" t="s">
        <v>304</v>
      </c>
      <c r="R49" s="2003" t="s">
        <v>304</v>
      </c>
      <c r="S49" s="2000" t="s">
        <v>304</v>
      </c>
      <c r="T49" s="2001" t="s">
        <v>304</v>
      </c>
      <c r="U49" s="1981" t="s">
        <v>304</v>
      </c>
      <c r="V49" s="549">
        <v>11178126</v>
      </c>
      <c r="W49" s="2000">
        <v>13.2225418731286</v>
      </c>
      <c r="X49" s="549">
        <v>7581889</v>
      </c>
      <c r="Y49" s="488">
        <v>8.9685735140141301</v>
      </c>
      <c r="Z49" s="480">
        <v>3582196</v>
      </c>
      <c r="AA49" s="488">
        <v>4.2373593398172096</v>
      </c>
      <c r="AB49" s="1442">
        <v>84538405</v>
      </c>
      <c r="AC49" s="1579">
        <v>100</v>
      </c>
    </row>
    <row r="50" spans="1:31" ht="15.75" customHeight="1">
      <c r="A50" s="656" t="s">
        <v>223</v>
      </c>
      <c r="B50" s="556">
        <v>16661092</v>
      </c>
      <c r="C50" s="491">
        <v>37.1</v>
      </c>
      <c r="D50" s="490">
        <v>2861837</v>
      </c>
      <c r="E50" s="491">
        <v>6.4</v>
      </c>
      <c r="F50" s="490">
        <v>17845036</v>
      </c>
      <c r="G50" s="561">
        <v>39.700000000000003</v>
      </c>
      <c r="H50" s="490">
        <v>522305</v>
      </c>
      <c r="I50" s="370">
        <v>1.1000000000000001</v>
      </c>
      <c r="J50" s="490">
        <v>38738</v>
      </c>
      <c r="K50" s="361">
        <v>0.1</v>
      </c>
      <c r="L50" s="542">
        <v>1686512</v>
      </c>
      <c r="M50" s="2009">
        <v>3.8</v>
      </c>
      <c r="N50" s="2010" t="s">
        <v>304</v>
      </c>
      <c r="O50" s="2010" t="s">
        <v>304</v>
      </c>
      <c r="P50" s="2010" t="s">
        <v>304</v>
      </c>
      <c r="Q50" s="2009" t="s">
        <v>304</v>
      </c>
      <c r="R50" s="1993" t="s">
        <v>304</v>
      </c>
      <c r="S50" s="2009" t="s">
        <v>304</v>
      </c>
      <c r="T50" s="2010" t="s">
        <v>304</v>
      </c>
      <c r="U50" s="1980" t="s">
        <v>304</v>
      </c>
      <c r="V50" s="556">
        <v>5326212</v>
      </c>
      <c r="W50" s="2009">
        <v>11.8</v>
      </c>
      <c r="X50" s="556">
        <v>3640554</v>
      </c>
      <c r="Y50" s="491">
        <v>8.1</v>
      </c>
      <c r="Z50" s="490">
        <v>1685080</v>
      </c>
      <c r="AA50" s="491">
        <v>3.7</v>
      </c>
      <c r="AB50" s="376">
        <v>44941732</v>
      </c>
      <c r="AC50" s="341">
        <v>100</v>
      </c>
    </row>
    <row r="51" spans="1:31" ht="15.75" customHeight="1">
      <c r="A51" s="658" t="s">
        <v>180</v>
      </c>
      <c r="B51" s="549">
        <v>40075265</v>
      </c>
      <c r="C51" s="488">
        <v>43.8</v>
      </c>
      <c r="D51" s="480">
        <v>4352583</v>
      </c>
      <c r="E51" s="488">
        <v>4.7</v>
      </c>
      <c r="F51" s="480">
        <v>34780187</v>
      </c>
      <c r="G51" s="550">
        <v>38</v>
      </c>
      <c r="H51" s="480">
        <v>403734</v>
      </c>
      <c r="I51" s="550">
        <v>0.5</v>
      </c>
      <c r="J51" s="480">
        <v>31720</v>
      </c>
      <c r="K51" s="1559">
        <v>0</v>
      </c>
      <c r="L51" s="1424">
        <v>2262277</v>
      </c>
      <c r="M51" s="2000">
        <v>2.5</v>
      </c>
      <c r="N51" s="2001" t="s">
        <v>304</v>
      </c>
      <c r="O51" s="2000" t="s">
        <v>304</v>
      </c>
      <c r="P51" s="2001" t="s">
        <v>304</v>
      </c>
      <c r="Q51" s="2000" t="s">
        <v>304</v>
      </c>
      <c r="R51" s="2003" t="s">
        <v>304</v>
      </c>
      <c r="S51" s="2000" t="s">
        <v>304</v>
      </c>
      <c r="T51" s="2001" t="s">
        <v>304</v>
      </c>
      <c r="U51" s="1981" t="s">
        <v>304</v>
      </c>
      <c r="V51" s="549">
        <v>9645135</v>
      </c>
      <c r="W51" s="2000">
        <v>10.5</v>
      </c>
      <c r="X51" s="549">
        <v>8252851</v>
      </c>
      <c r="Y51" s="488">
        <v>9</v>
      </c>
      <c r="Z51" s="480">
        <v>1376875</v>
      </c>
      <c r="AA51" s="488">
        <v>1.5</v>
      </c>
      <c r="AB51" s="1442">
        <v>91550901</v>
      </c>
      <c r="AC51" s="1579">
        <v>100</v>
      </c>
      <c r="AD51" s="526"/>
      <c r="AE51" s="1580"/>
    </row>
    <row r="52" spans="1:31" s="1207" customFormat="1" ht="15.75" customHeight="1">
      <c r="A52" s="656" t="s">
        <v>181</v>
      </c>
      <c r="B52" s="536">
        <v>21994392</v>
      </c>
      <c r="C52" s="475">
        <v>41.6</v>
      </c>
      <c r="D52" s="474">
        <v>3319183</v>
      </c>
      <c r="E52" s="475">
        <v>6.3</v>
      </c>
      <c r="F52" s="474">
        <v>20509234</v>
      </c>
      <c r="G52" s="524">
        <v>38.6</v>
      </c>
      <c r="H52" s="474">
        <v>705766</v>
      </c>
      <c r="I52" s="524">
        <v>1.3</v>
      </c>
      <c r="J52" s="474">
        <v>46438</v>
      </c>
      <c r="K52" s="395">
        <v>0.1</v>
      </c>
      <c r="L52" s="530">
        <v>1809828</v>
      </c>
      <c r="M52" s="1995">
        <v>3.4</v>
      </c>
      <c r="N52" s="1994" t="s">
        <v>734</v>
      </c>
      <c r="O52" s="1994" t="s">
        <v>734</v>
      </c>
      <c r="P52" s="1994" t="s">
        <v>734</v>
      </c>
      <c r="Q52" s="1995" t="s">
        <v>734</v>
      </c>
      <c r="R52" s="1996" t="s">
        <v>734</v>
      </c>
      <c r="S52" s="1995" t="s">
        <v>734</v>
      </c>
      <c r="T52" s="1994" t="s">
        <v>734</v>
      </c>
      <c r="U52" s="1983" t="s">
        <v>734</v>
      </c>
      <c r="V52" s="536">
        <v>4542288</v>
      </c>
      <c r="W52" s="1995">
        <v>8.6</v>
      </c>
      <c r="X52" s="536">
        <v>3461401</v>
      </c>
      <c r="Y52" s="475">
        <v>6.5</v>
      </c>
      <c r="Z52" s="474">
        <v>1028633</v>
      </c>
      <c r="AA52" s="475">
        <v>1.9</v>
      </c>
      <c r="AB52" s="436">
        <v>52927129</v>
      </c>
      <c r="AC52" s="425">
        <v>100</v>
      </c>
    </row>
    <row r="53" spans="1:31" ht="15.75" customHeight="1">
      <c r="A53" s="658" t="s">
        <v>182</v>
      </c>
      <c r="B53" s="549">
        <v>18165733</v>
      </c>
      <c r="C53" s="488">
        <v>30.9</v>
      </c>
      <c r="D53" s="480">
        <v>4416384</v>
      </c>
      <c r="E53" s="488">
        <v>7.5</v>
      </c>
      <c r="F53" s="480">
        <v>25609521</v>
      </c>
      <c r="G53" s="550">
        <v>43.6</v>
      </c>
      <c r="H53" s="480">
        <v>1204570</v>
      </c>
      <c r="I53" s="550">
        <v>2.1</v>
      </c>
      <c r="J53" s="480">
        <v>82569</v>
      </c>
      <c r="K53" s="1559">
        <v>0.1</v>
      </c>
      <c r="L53" s="1424">
        <v>2727802</v>
      </c>
      <c r="M53" s="2000">
        <v>4.5999999999999996</v>
      </c>
      <c r="N53" s="2001">
        <v>0</v>
      </c>
      <c r="O53" s="2000">
        <v>0</v>
      </c>
      <c r="P53" s="2001">
        <v>0</v>
      </c>
      <c r="Q53" s="2000">
        <v>0</v>
      </c>
      <c r="R53" s="2003">
        <v>0</v>
      </c>
      <c r="S53" s="2000">
        <v>0</v>
      </c>
      <c r="T53" s="2001">
        <v>0</v>
      </c>
      <c r="U53" s="1981">
        <v>0</v>
      </c>
      <c r="V53" s="549">
        <v>6617097</v>
      </c>
      <c r="W53" s="2000">
        <v>11.2</v>
      </c>
      <c r="X53" s="549">
        <v>4262238</v>
      </c>
      <c r="Y53" s="488">
        <v>7.2</v>
      </c>
      <c r="Z53" s="480">
        <v>2321495</v>
      </c>
      <c r="AA53" s="488">
        <v>3.9</v>
      </c>
      <c r="AB53" s="1442">
        <v>58823676</v>
      </c>
      <c r="AC53" s="1579">
        <v>100</v>
      </c>
    </row>
    <row r="54" spans="1:31" s="1207" customFormat="1" ht="15.75" customHeight="1">
      <c r="A54" s="656" t="s">
        <v>224</v>
      </c>
      <c r="B54" s="536">
        <v>8053469</v>
      </c>
      <c r="C54" s="475">
        <v>33.799999999999997</v>
      </c>
      <c r="D54" s="474">
        <v>1901945</v>
      </c>
      <c r="E54" s="475">
        <v>8</v>
      </c>
      <c r="F54" s="474">
        <v>11299393</v>
      </c>
      <c r="G54" s="524">
        <v>47.4</v>
      </c>
      <c r="H54" s="474">
        <v>669603</v>
      </c>
      <c r="I54" s="524">
        <v>2.8</v>
      </c>
      <c r="J54" s="474">
        <v>54148</v>
      </c>
      <c r="K54" s="395">
        <v>0.2</v>
      </c>
      <c r="L54" s="530">
        <v>1274339</v>
      </c>
      <c r="M54" s="1995">
        <v>5.4</v>
      </c>
      <c r="N54" s="1994">
        <v>0</v>
      </c>
      <c r="O54" s="1995">
        <v>0</v>
      </c>
      <c r="P54" s="1994">
        <v>0</v>
      </c>
      <c r="Q54" s="1995">
        <v>0</v>
      </c>
      <c r="R54" s="2005">
        <v>0</v>
      </c>
      <c r="S54" s="1995">
        <v>0</v>
      </c>
      <c r="T54" s="1994">
        <v>0</v>
      </c>
      <c r="U54" s="1983">
        <v>0</v>
      </c>
      <c r="V54" s="536">
        <v>563833</v>
      </c>
      <c r="W54" s="1995">
        <v>2.4</v>
      </c>
      <c r="X54" s="536">
        <v>545577</v>
      </c>
      <c r="Y54" s="475">
        <v>2.2999999999999998</v>
      </c>
      <c r="Z54" s="474">
        <v>0</v>
      </c>
      <c r="AA54" s="475">
        <v>0</v>
      </c>
      <c r="AB54" s="436">
        <v>23816730</v>
      </c>
      <c r="AC54" s="425">
        <v>100</v>
      </c>
    </row>
    <row r="55" spans="1:31" ht="15.75" customHeight="1">
      <c r="A55" s="658" t="s">
        <v>225</v>
      </c>
      <c r="B55" s="549">
        <v>9945868</v>
      </c>
      <c r="C55" s="488">
        <v>34.1</v>
      </c>
      <c r="D55" s="480">
        <v>2826385</v>
      </c>
      <c r="E55" s="488">
        <v>9.6999999999999993</v>
      </c>
      <c r="F55" s="480">
        <v>13122065</v>
      </c>
      <c r="G55" s="550">
        <v>45</v>
      </c>
      <c r="H55" s="480">
        <v>692250</v>
      </c>
      <c r="I55" s="550">
        <v>2.4</v>
      </c>
      <c r="J55" s="480">
        <v>56624</v>
      </c>
      <c r="K55" s="1559">
        <v>0.2</v>
      </c>
      <c r="L55" s="1424">
        <v>1188104</v>
      </c>
      <c r="M55" s="2000">
        <v>4.0999999999999996</v>
      </c>
      <c r="N55" s="2001">
        <v>0</v>
      </c>
      <c r="O55" s="2000">
        <v>0</v>
      </c>
      <c r="P55" s="2001">
        <v>0</v>
      </c>
      <c r="Q55" s="2000">
        <v>0</v>
      </c>
      <c r="R55" s="2003">
        <v>0</v>
      </c>
      <c r="S55" s="2000">
        <v>0</v>
      </c>
      <c r="T55" s="2001">
        <v>0</v>
      </c>
      <c r="U55" s="1981">
        <v>0</v>
      </c>
      <c r="V55" s="549">
        <v>1318489</v>
      </c>
      <c r="W55" s="2000">
        <v>4.5</v>
      </c>
      <c r="X55" s="549">
        <v>1199509</v>
      </c>
      <c r="Y55" s="488">
        <v>4.0999999999999996</v>
      </c>
      <c r="Z55" s="480">
        <v>0</v>
      </c>
      <c r="AA55" s="488">
        <v>0</v>
      </c>
      <c r="AB55" s="1442">
        <v>29149785</v>
      </c>
      <c r="AC55" s="1579">
        <v>100</v>
      </c>
    </row>
    <row r="56" spans="1:31" ht="15.75" customHeight="1">
      <c r="A56" s="656" t="s">
        <v>184</v>
      </c>
      <c r="B56" s="556">
        <v>24733879</v>
      </c>
      <c r="C56" s="491">
        <v>28.5</v>
      </c>
      <c r="D56" s="490">
        <v>5344326</v>
      </c>
      <c r="E56" s="491">
        <v>6.2</v>
      </c>
      <c r="F56" s="490">
        <v>41054132</v>
      </c>
      <c r="G56" s="561">
        <v>47.4</v>
      </c>
      <c r="H56" s="490">
        <v>1718741</v>
      </c>
      <c r="I56" s="561">
        <v>1.9</v>
      </c>
      <c r="J56" s="490">
        <v>119807</v>
      </c>
      <c r="K56" s="349">
        <v>0.2</v>
      </c>
      <c r="L56" s="542">
        <v>3479432</v>
      </c>
      <c r="M56" s="2009">
        <v>4</v>
      </c>
      <c r="N56" s="2010" t="s">
        <v>304</v>
      </c>
      <c r="O56" s="2009" t="s">
        <v>304</v>
      </c>
      <c r="P56" s="2010">
        <v>0</v>
      </c>
      <c r="Q56" s="2009">
        <v>0</v>
      </c>
      <c r="R56" s="2029" t="s">
        <v>304</v>
      </c>
      <c r="S56" s="2009" t="s">
        <v>304</v>
      </c>
      <c r="T56" s="2010" t="s">
        <v>304</v>
      </c>
      <c r="U56" s="1980" t="s">
        <v>304</v>
      </c>
      <c r="V56" s="556">
        <v>10255387</v>
      </c>
      <c r="W56" s="2009">
        <v>11.8</v>
      </c>
      <c r="X56" s="2010">
        <v>5612457</v>
      </c>
      <c r="Y56" s="491">
        <v>6.5</v>
      </c>
      <c r="Z56" s="490">
        <v>4614718</v>
      </c>
      <c r="AA56" s="491">
        <v>5.3</v>
      </c>
      <c r="AB56" s="376">
        <v>86705704</v>
      </c>
      <c r="AC56" s="341">
        <v>100</v>
      </c>
    </row>
    <row r="57" spans="1:31" ht="15.75" customHeight="1">
      <c r="A57" s="658" t="s">
        <v>226</v>
      </c>
      <c r="B57" s="549">
        <v>10614132</v>
      </c>
      <c r="C57" s="488">
        <v>35.299999999999997</v>
      </c>
      <c r="D57" s="480">
        <v>2920677</v>
      </c>
      <c r="E57" s="488">
        <v>9.6999999999999993</v>
      </c>
      <c r="F57" s="480">
        <v>12405563</v>
      </c>
      <c r="G57" s="550">
        <v>41.2</v>
      </c>
      <c r="H57" s="480">
        <v>617639</v>
      </c>
      <c r="I57" s="550">
        <v>2</v>
      </c>
      <c r="J57" s="480">
        <v>43489</v>
      </c>
      <c r="K57" s="1559">
        <v>0.1</v>
      </c>
      <c r="L57" s="1424">
        <v>1313134</v>
      </c>
      <c r="M57" s="2000">
        <v>4.4000000000000004</v>
      </c>
      <c r="N57" s="2001">
        <v>0</v>
      </c>
      <c r="O57" s="2000">
        <v>0</v>
      </c>
      <c r="P57" s="2001">
        <v>0</v>
      </c>
      <c r="Q57" s="2000">
        <v>0</v>
      </c>
      <c r="R57" s="2003">
        <v>0</v>
      </c>
      <c r="S57" s="2000">
        <v>0</v>
      </c>
      <c r="T57" s="2001">
        <v>0</v>
      </c>
      <c r="U57" s="1981">
        <v>0</v>
      </c>
      <c r="V57" s="549">
        <v>2186027</v>
      </c>
      <c r="W57" s="2000">
        <v>7.3</v>
      </c>
      <c r="X57" s="549">
        <v>2178457</v>
      </c>
      <c r="Y57" s="488">
        <v>7.2</v>
      </c>
      <c r="Z57" s="480">
        <v>0</v>
      </c>
      <c r="AA57" s="488">
        <v>0</v>
      </c>
      <c r="AB57" s="1442">
        <v>30100661</v>
      </c>
      <c r="AC57" s="1579">
        <v>100</v>
      </c>
    </row>
    <row r="58" spans="1:31" ht="15.75" customHeight="1">
      <c r="A58" s="656" t="s">
        <v>186</v>
      </c>
      <c r="B58" s="556">
        <v>23392784</v>
      </c>
      <c r="C58" s="491">
        <v>30.5</v>
      </c>
      <c r="D58" s="490">
        <v>5705905</v>
      </c>
      <c r="E58" s="491">
        <v>7.5</v>
      </c>
      <c r="F58" s="490">
        <v>33360209</v>
      </c>
      <c r="G58" s="561">
        <v>43.6</v>
      </c>
      <c r="H58" s="490">
        <v>1611110</v>
      </c>
      <c r="I58" s="561">
        <v>2.1</v>
      </c>
      <c r="J58" s="490">
        <v>100915</v>
      </c>
      <c r="K58" s="349">
        <v>0.1</v>
      </c>
      <c r="L58" s="542">
        <v>3368218</v>
      </c>
      <c r="M58" s="2009">
        <v>4.4000000000000004</v>
      </c>
      <c r="N58" s="2010" t="s">
        <v>304</v>
      </c>
      <c r="O58" s="1995" t="s">
        <v>304</v>
      </c>
      <c r="P58" s="1994" t="s">
        <v>304</v>
      </c>
      <c r="Q58" s="1995" t="s">
        <v>304</v>
      </c>
      <c r="R58" s="1994" t="s">
        <v>304</v>
      </c>
      <c r="S58" s="1995" t="s">
        <v>304</v>
      </c>
      <c r="T58" s="1994" t="s">
        <v>304</v>
      </c>
      <c r="U58" s="1983" t="s">
        <v>304</v>
      </c>
      <c r="V58" s="556">
        <v>9073863</v>
      </c>
      <c r="W58" s="2009">
        <v>11.8</v>
      </c>
      <c r="X58" s="556">
        <v>5361521</v>
      </c>
      <c r="Y58" s="491">
        <v>7</v>
      </c>
      <c r="Z58" s="490">
        <v>3698572</v>
      </c>
      <c r="AA58" s="491">
        <v>4.8</v>
      </c>
      <c r="AB58" s="376">
        <v>76613004</v>
      </c>
      <c r="AC58" s="341">
        <v>100</v>
      </c>
    </row>
    <row r="59" spans="1:31" ht="15.75" customHeight="1">
      <c r="A59" s="658" t="s">
        <v>187</v>
      </c>
      <c r="B59" s="1417">
        <v>11104007</v>
      </c>
      <c r="C59" s="1560">
        <v>33.6</v>
      </c>
      <c r="D59" s="1581">
        <v>2942377</v>
      </c>
      <c r="E59" s="1560">
        <v>8.9</v>
      </c>
      <c r="F59" s="1581">
        <v>14789625</v>
      </c>
      <c r="G59" s="1403">
        <v>44.8</v>
      </c>
      <c r="H59" s="1581">
        <v>790094</v>
      </c>
      <c r="I59" s="1403">
        <v>2.4</v>
      </c>
      <c r="J59" s="1581">
        <v>55242</v>
      </c>
      <c r="K59" s="1562">
        <v>0.2</v>
      </c>
      <c r="L59" s="1402">
        <v>1830426</v>
      </c>
      <c r="M59" s="1997">
        <v>5.5</v>
      </c>
      <c r="N59" s="1998">
        <v>0</v>
      </c>
      <c r="O59" s="2000">
        <v>0</v>
      </c>
      <c r="P59" s="1998">
        <v>0</v>
      </c>
      <c r="Q59" s="1997">
        <v>0</v>
      </c>
      <c r="R59" s="2003">
        <v>0</v>
      </c>
      <c r="S59" s="1997">
        <v>0</v>
      </c>
      <c r="T59" s="1998">
        <v>0</v>
      </c>
      <c r="U59" s="1982">
        <v>0</v>
      </c>
      <c r="V59" s="1417">
        <v>1509064</v>
      </c>
      <c r="W59" s="1997">
        <v>4.5999999999999996</v>
      </c>
      <c r="X59" s="1582">
        <v>1468554</v>
      </c>
      <c r="Y59" s="1583">
        <v>4.5</v>
      </c>
      <c r="Z59" s="1581">
        <v>0</v>
      </c>
      <c r="AA59" s="1560">
        <v>0</v>
      </c>
      <c r="AB59" s="1494">
        <v>33020835</v>
      </c>
      <c r="AC59" s="1584">
        <v>100</v>
      </c>
    </row>
    <row r="60" spans="1:31" s="1207" customFormat="1" ht="15.75" customHeight="1">
      <c r="A60" s="656" t="s">
        <v>188</v>
      </c>
      <c r="B60" s="536">
        <v>23256054</v>
      </c>
      <c r="C60" s="475">
        <v>35.700000000000003</v>
      </c>
      <c r="D60" s="474">
        <v>7527808</v>
      </c>
      <c r="E60" s="475">
        <v>11.6</v>
      </c>
      <c r="F60" s="474">
        <v>27555645</v>
      </c>
      <c r="G60" s="524">
        <v>42.3</v>
      </c>
      <c r="H60" s="474">
        <v>1356282</v>
      </c>
      <c r="I60" s="524">
        <v>2.1</v>
      </c>
      <c r="J60" s="474">
        <v>83707</v>
      </c>
      <c r="K60" s="395">
        <v>0.1</v>
      </c>
      <c r="L60" s="530">
        <v>2956407</v>
      </c>
      <c r="M60" s="1995">
        <v>4.5</v>
      </c>
      <c r="N60" s="1994" t="s">
        <v>304</v>
      </c>
      <c r="O60" s="1994" t="s">
        <v>304</v>
      </c>
      <c r="P60" s="1994">
        <v>0</v>
      </c>
      <c r="Q60" s="1995">
        <v>0</v>
      </c>
      <c r="R60" s="1996" t="s">
        <v>304</v>
      </c>
      <c r="S60" s="1995" t="s">
        <v>304</v>
      </c>
      <c r="T60" s="1994" t="s">
        <v>304</v>
      </c>
      <c r="U60" s="1983" t="s">
        <v>304</v>
      </c>
      <c r="V60" s="536">
        <v>2406231</v>
      </c>
      <c r="W60" s="1995">
        <v>3.7</v>
      </c>
      <c r="X60" s="536" t="s">
        <v>304</v>
      </c>
      <c r="Y60" s="475" t="s">
        <v>304</v>
      </c>
      <c r="Z60" s="474">
        <v>2372974</v>
      </c>
      <c r="AA60" s="475">
        <v>3.6</v>
      </c>
      <c r="AB60" s="436">
        <v>65142134</v>
      </c>
      <c r="AC60" s="425">
        <v>99.999999999999986</v>
      </c>
    </row>
    <row r="61" spans="1:31" ht="15.75" customHeight="1">
      <c r="A61" s="658" t="s">
        <v>189</v>
      </c>
      <c r="B61" s="549">
        <v>24609914</v>
      </c>
      <c r="C61" s="488">
        <v>34.799999999999997</v>
      </c>
      <c r="D61" s="480">
        <v>6678445</v>
      </c>
      <c r="E61" s="488">
        <v>9.4</v>
      </c>
      <c r="F61" s="480">
        <v>32155518</v>
      </c>
      <c r="G61" s="550">
        <v>45.5</v>
      </c>
      <c r="H61" s="480">
        <v>1574502</v>
      </c>
      <c r="I61" s="550">
        <v>2.2999999999999998</v>
      </c>
      <c r="J61" s="480">
        <v>91605</v>
      </c>
      <c r="K61" s="1559">
        <v>0.1</v>
      </c>
      <c r="L61" s="1424">
        <v>3375356</v>
      </c>
      <c r="M61" s="2000">
        <v>4.8</v>
      </c>
      <c r="N61" s="2001">
        <v>0</v>
      </c>
      <c r="O61" s="2000">
        <v>0</v>
      </c>
      <c r="P61" s="2001">
        <v>0</v>
      </c>
      <c r="Q61" s="2000">
        <v>0</v>
      </c>
      <c r="R61" s="2003">
        <v>0</v>
      </c>
      <c r="S61" s="2000">
        <v>0</v>
      </c>
      <c r="T61" s="2001">
        <v>0</v>
      </c>
      <c r="U61" s="1981">
        <v>0</v>
      </c>
      <c r="V61" s="549">
        <v>2224158</v>
      </c>
      <c r="W61" s="2000">
        <v>3.1</v>
      </c>
      <c r="X61" s="549">
        <v>0</v>
      </c>
      <c r="Y61" s="488">
        <v>0</v>
      </c>
      <c r="Z61" s="480">
        <v>2046310</v>
      </c>
      <c r="AA61" s="488">
        <v>2.9</v>
      </c>
      <c r="AB61" s="1442">
        <v>70709498</v>
      </c>
      <c r="AC61" s="1579">
        <v>100</v>
      </c>
    </row>
    <row r="62" spans="1:31" ht="15.75" customHeight="1">
      <c r="A62" s="656" t="s">
        <v>190</v>
      </c>
      <c r="B62" s="536">
        <v>16212508</v>
      </c>
      <c r="C62" s="475">
        <v>36.299999999999997</v>
      </c>
      <c r="D62" s="474">
        <v>3425159</v>
      </c>
      <c r="E62" s="475">
        <v>7.7</v>
      </c>
      <c r="F62" s="474">
        <v>20173237</v>
      </c>
      <c r="G62" s="524">
        <v>45.2</v>
      </c>
      <c r="H62" s="474">
        <v>1095347</v>
      </c>
      <c r="I62" s="524">
        <v>2.4526533713613761</v>
      </c>
      <c r="J62" s="474">
        <v>67595</v>
      </c>
      <c r="K62" s="395">
        <v>0.15135578463918031</v>
      </c>
      <c r="L62" s="530">
        <v>2462554</v>
      </c>
      <c r="M62" s="1995">
        <v>5.5</v>
      </c>
      <c r="N62" s="1994" t="s">
        <v>304</v>
      </c>
      <c r="O62" s="1995" t="s">
        <v>304</v>
      </c>
      <c r="P62" s="1994" t="s">
        <v>304</v>
      </c>
      <c r="Q62" s="1995" t="s">
        <v>304</v>
      </c>
      <c r="R62" s="2005" t="s">
        <v>304</v>
      </c>
      <c r="S62" s="1995" t="s">
        <v>304</v>
      </c>
      <c r="T62" s="1994">
        <v>3683</v>
      </c>
      <c r="U62" s="1983">
        <v>0</v>
      </c>
      <c r="V62" s="536">
        <v>1219591</v>
      </c>
      <c r="W62" s="1995">
        <v>2.7</v>
      </c>
      <c r="X62" s="536" t="s">
        <v>304</v>
      </c>
      <c r="Y62" s="475" t="s">
        <v>304</v>
      </c>
      <c r="Z62" s="474">
        <v>1195527</v>
      </c>
      <c r="AA62" s="475">
        <v>2.7</v>
      </c>
      <c r="AB62" s="436">
        <v>44659674</v>
      </c>
      <c r="AC62" s="425">
        <v>100</v>
      </c>
    </row>
    <row r="63" spans="1:31" customFormat="1" ht="15.75" customHeight="1">
      <c r="A63" s="1549" t="s">
        <v>191</v>
      </c>
      <c r="B63" s="1570">
        <v>15174500</v>
      </c>
      <c r="C63" s="1551">
        <f>B63/$AB$63*100</f>
        <v>35.704489975201795</v>
      </c>
      <c r="D63" s="1571">
        <v>2827822</v>
      </c>
      <c r="E63" s="1551">
        <f>D63/AB63*100</f>
        <v>6.653658588464535</v>
      </c>
      <c r="F63" s="1571">
        <v>17379244</v>
      </c>
      <c r="G63" s="1550">
        <f>F63/$AB$63*100</f>
        <v>40.892091546646412</v>
      </c>
      <c r="H63" s="1571">
        <v>944181</v>
      </c>
      <c r="I63" s="1550">
        <f>H63/$AB$63*100</f>
        <v>2.2215889188623024</v>
      </c>
      <c r="J63" s="1571">
        <v>57644</v>
      </c>
      <c r="K63" s="1554">
        <f>J63/$AB$63*100</f>
        <v>0.13563212100105654</v>
      </c>
      <c r="L63" s="1572">
        <v>2216606</v>
      </c>
      <c r="M63" s="2011">
        <f>L63/$AB$63*100</f>
        <v>5.2155119909039609</v>
      </c>
      <c r="N63" s="2012">
        <v>0</v>
      </c>
      <c r="O63" s="2011">
        <v>0</v>
      </c>
      <c r="P63" s="2012">
        <v>0</v>
      </c>
      <c r="Q63" s="2011">
        <v>0</v>
      </c>
      <c r="R63" s="2030">
        <v>0</v>
      </c>
      <c r="S63" s="2011">
        <v>0</v>
      </c>
      <c r="T63" s="2012">
        <v>0</v>
      </c>
      <c r="U63" s="2013">
        <v>0</v>
      </c>
      <c r="V63" s="1570">
        <f>4191+1219270+2676799</f>
        <v>3900260</v>
      </c>
      <c r="W63" s="2011">
        <f>V63/$AB$63*100</f>
        <v>9.1770268589199357</v>
      </c>
      <c r="X63" s="1570">
        <v>2676799</v>
      </c>
      <c r="Y63" s="1551">
        <f>X63/$AB$63*100</f>
        <v>6.2983125019691055</v>
      </c>
      <c r="Z63" s="1571">
        <v>1219270</v>
      </c>
      <c r="AA63" s="1551">
        <f>Z63/$AB$63*100</f>
        <v>2.8688532401109952</v>
      </c>
      <c r="AB63" s="1573">
        <f>B63+D63+F63+H63+J63+L63+N63+P63+R63+T63+V63</f>
        <v>42500257</v>
      </c>
      <c r="AC63" s="1574">
        <f>C63+E63+G63+I63+K63+M63+O63+Q63+S63+U63+W63</f>
        <v>99.999999999999986</v>
      </c>
    </row>
    <row r="64" spans="1:31" ht="15.75" customHeight="1">
      <c r="A64" s="656" t="s">
        <v>192</v>
      </c>
      <c r="B64" s="796">
        <v>18345188</v>
      </c>
      <c r="C64" s="475">
        <v>32.799999999999997</v>
      </c>
      <c r="D64" s="474">
        <v>5162654</v>
      </c>
      <c r="E64" s="475">
        <v>9.1999999999999993</v>
      </c>
      <c r="F64" s="474">
        <v>22159312</v>
      </c>
      <c r="G64" s="475">
        <v>39.700000000000003</v>
      </c>
      <c r="H64" s="474">
        <v>1053633</v>
      </c>
      <c r="I64" s="475">
        <v>1.9</v>
      </c>
      <c r="J64" s="474">
        <v>68677</v>
      </c>
      <c r="K64" s="395">
        <v>0.1</v>
      </c>
      <c r="L64" s="530">
        <v>2790151</v>
      </c>
      <c r="M64" s="1995">
        <v>5</v>
      </c>
      <c r="N64" s="536">
        <v>0</v>
      </c>
      <c r="O64" s="1995">
        <v>0</v>
      </c>
      <c r="P64" s="536">
        <v>0</v>
      </c>
      <c r="Q64" s="1995">
        <v>0</v>
      </c>
      <c r="R64" s="536">
        <v>0</v>
      </c>
      <c r="S64" s="1995">
        <v>0</v>
      </c>
      <c r="T64" s="536">
        <v>0</v>
      </c>
      <c r="U64" s="1983">
        <v>0</v>
      </c>
      <c r="V64" s="796">
        <v>6313659</v>
      </c>
      <c r="W64" s="1995">
        <v>11.3</v>
      </c>
      <c r="X64" s="536">
        <v>4113580</v>
      </c>
      <c r="Y64" s="475">
        <v>7.4</v>
      </c>
      <c r="Z64" s="474">
        <v>1785399</v>
      </c>
      <c r="AA64" s="565">
        <v>3.2</v>
      </c>
      <c r="AB64" s="325">
        <v>55893274</v>
      </c>
      <c r="AC64" s="395">
        <v>100</v>
      </c>
    </row>
    <row r="65" spans="1:35" ht="15.75" customHeight="1">
      <c r="A65" s="658" t="s">
        <v>227</v>
      </c>
      <c r="B65" s="549">
        <v>10336460</v>
      </c>
      <c r="C65" s="550">
        <v>35.4</v>
      </c>
      <c r="D65" s="549">
        <v>1826569</v>
      </c>
      <c r="E65" s="550">
        <v>6.2</v>
      </c>
      <c r="F65" s="549">
        <v>12218144</v>
      </c>
      <c r="G65" s="550">
        <v>41.9</v>
      </c>
      <c r="H65" s="480">
        <v>819739</v>
      </c>
      <c r="I65" s="550">
        <v>2.8</v>
      </c>
      <c r="J65" s="549">
        <v>49101</v>
      </c>
      <c r="K65" s="1559">
        <v>0.2</v>
      </c>
      <c r="L65" s="1424">
        <v>1954903</v>
      </c>
      <c r="M65" s="550">
        <v>6.7</v>
      </c>
      <c r="N65" s="549" t="s">
        <v>304</v>
      </c>
      <c r="O65" s="549" t="s">
        <v>304</v>
      </c>
      <c r="P65" s="549" t="s">
        <v>304</v>
      </c>
      <c r="Q65" s="549" t="s">
        <v>304</v>
      </c>
      <c r="R65" s="529" t="s">
        <v>304</v>
      </c>
      <c r="S65" s="2001" t="s">
        <v>304</v>
      </c>
      <c r="T65" s="2001" t="s">
        <v>304</v>
      </c>
      <c r="U65" s="1438" t="s">
        <v>304</v>
      </c>
      <c r="V65" s="549">
        <v>1989594</v>
      </c>
      <c r="W65" s="2000">
        <v>6.8</v>
      </c>
      <c r="X65" s="549">
        <v>1930520</v>
      </c>
      <c r="Y65" s="550">
        <v>6.6</v>
      </c>
      <c r="Z65" s="549" t="s">
        <v>304</v>
      </c>
      <c r="AA65" s="704" t="s">
        <v>304</v>
      </c>
      <c r="AB65" s="1442">
        <v>29194510</v>
      </c>
      <c r="AC65" s="1487">
        <v>100</v>
      </c>
    </row>
    <row r="66" spans="1:35" ht="15.75" customHeight="1">
      <c r="A66" s="656" t="s">
        <v>194</v>
      </c>
      <c r="B66" s="799">
        <v>24551075</v>
      </c>
      <c r="C66" s="491">
        <v>30.1</v>
      </c>
      <c r="D66" s="490">
        <v>6146900</v>
      </c>
      <c r="E66" s="491">
        <v>7.5</v>
      </c>
      <c r="F66" s="490">
        <v>37352644</v>
      </c>
      <c r="G66" s="491">
        <v>45.8</v>
      </c>
      <c r="H66" s="490">
        <v>1538004</v>
      </c>
      <c r="I66" s="491">
        <v>1.9</v>
      </c>
      <c r="J66" s="490">
        <v>107627</v>
      </c>
      <c r="K66" s="349">
        <v>0.1</v>
      </c>
      <c r="L66" s="542">
        <v>3623391</v>
      </c>
      <c r="M66" s="2009">
        <v>4.5</v>
      </c>
      <c r="N66" s="556" t="s">
        <v>304</v>
      </c>
      <c r="O66" s="2010" t="s">
        <v>304</v>
      </c>
      <c r="P66" s="2010" t="s">
        <v>304</v>
      </c>
      <c r="Q66" s="2009" t="s">
        <v>304</v>
      </c>
      <c r="R66" s="1993" t="s">
        <v>304</v>
      </c>
      <c r="S66" s="2009" t="s">
        <v>304</v>
      </c>
      <c r="T66" s="2010" t="s">
        <v>304</v>
      </c>
      <c r="U66" s="1980" t="s">
        <v>304</v>
      </c>
      <c r="V66" s="799">
        <v>8216820</v>
      </c>
      <c r="W66" s="2009">
        <v>10.1</v>
      </c>
      <c r="X66" s="556">
        <v>5015200</v>
      </c>
      <c r="Y66" s="491">
        <v>6.2</v>
      </c>
      <c r="Z66" s="490">
        <v>3152769</v>
      </c>
      <c r="AA66" s="696">
        <v>3.9</v>
      </c>
      <c r="AB66" s="562">
        <v>81536461</v>
      </c>
      <c r="AC66" s="349">
        <v>100</v>
      </c>
    </row>
    <row r="67" spans="1:35" ht="15.75" customHeight="1">
      <c r="A67" s="658" t="s">
        <v>195</v>
      </c>
      <c r="B67" s="1417">
        <v>18931924</v>
      </c>
      <c r="C67" s="1403">
        <v>33.700000000000003</v>
      </c>
      <c r="D67" s="1417">
        <v>3844540</v>
      </c>
      <c r="E67" s="1403">
        <v>6.9</v>
      </c>
      <c r="F67" s="1417">
        <v>24483409</v>
      </c>
      <c r="G67" s="1403">
        <v>43.6</v>
      </c>
      <c r="H67" s="1581">
        <v>1368577</v>
      </c>
      <c r="I67" s="1403">
        <v>2.2999999999999998</v>
      </c>
      <c r="J67" s="1417">
        <v>80349</v>
      </c>
      <c r="K67" s="1562">
        <v>0.1</v>
      </c>
      <c r="L67" s="1402">
        <v>3028676</v>
      </c>
      <c r="M67" s="1403">
        <v>5.4</v>
      </c>
      <c r="N67" s="1417" t="s">
        <v>304</v>
      </c>
      <c r="O67" s="1417" t="s">
        <v>304</v>
      </c>
      <c r="P67" s="1417" t="s">
        <v>304</v>
      </c>
      <c r="Q67" s="1417" t="s">
        <v>304</v>
      </c>
      <c r="R67" s="1417" t="s">
        <v>304</v>
      </c>
      <c r="S67" s="1417" t="s">
        <v>304</v>
      </c>
      <c r="T67" s="1417" t="s">
        <v>304</v>
      </c>
      <c r="U67" s="1852" t="s">
        <v>304</v>
      </c>
      <c r="V67" s="1417">
        <v>4354025</v>
      </c>
      <c r="W67" s="1997">
        <v>7.8</v>
      </c>
      <c r="X67" s="1417">
        <v>2663992</v>
      </c>
      <c r="Y67" s="1403">
        <v>4.7</v>
      </c>
      <c r="Z67" s="1417">
        <v>1590407</v>
      </c>
      <c r="AA67" s="1538">
        <v>2.8</v>
      </c>
      <c r="AB67" s="1494">
        <v>56091501</v>
      </c>
      <c r="AC67" s="1414">
        <v>100</v>
      </c>
    </row>
    <row r="68" spans="1:35" ht="15.75" customHeight="1">
      <c r="A68" s="656" t="s">
        <v>196</v>
      </c>
      <c r="B68" s="799">
        <v>28906118</v>
      </c>
      <c r="C68" s="491">
        <v>31.9</v>
      </c>
      <c r="D68" s="490">
        <v>6676291</v>
      </c>
      <c r="E68" s="491">
        <v>7.4</v>
      </c>
      <c r="F68" s="490">
        <v>39287905</v>
      </c>
      <c r="G68" s="491">
        <v>43.4</v>
      </c>
      <c r="H68" s="490">
        <v>1785081</v>
      </c>
      <c r="I68" s="491">
        <v>2</v>
      </c>
      <c r="J68" s="556">
        <v>116224</v>
      </c>
      <c r="K68" s="349">
        <v>0.1</v>
      </c>
      <c r="L68" s="542">
        <v>4084372</v>
      </c>
      <c r="M68" s="561">
        <v>4.5</v>
      </c>
      <c r="N68" s="556" t="s">
        <v>304</v>
      </c>
      <c r="O68" s="561" t="s">
        <v>304</v>
      </c>
      <c r="P68" s="556" t="s">
        <v>304</v>
      </c>
      <c r="Q68" s="561" t="s">
        <v>304</v>
      </c>
      <c r="R68" s="799" t="s">
        <v>304</v>
      </c>
      <c r="S68" s="2009" t="s">
        <v>304</v>
      </c>
      <c r="T68" s="2010" t="s">
        <v>304</v>
      </c>
      <c r="U68" s="803" t="s">
        <v>304</v>
      </c>
      <c r="V68" s="556">
        <v>9666777</v>
      </c>
      <c r="W68" s="2009">
        <v>10.7</v>
      </c>
      <c r="X68" s="556">
        <v>7480012</v>
      </c>
      <c r="Y68" s="561">
        <v>8.3000000000000007</v>
      </c>
      <c r="Z68" s="556">
        <v>2099019</v>
      </c>
      <c r="AA68" s="696">
        <v>2.2999999999999998</v>
      </c>
      <c r="AB68" s="376">
        <v>90522768</v>
      </c>
      <c r="AC68" s="803">
        <v>100</v>
      </c>
      <c r="AI68" s="365"/>
    </row>
    <row r="69" spans="1:35" ht="15.75" customHeight="1" thickBot="1">
      <c r="A69" s="658" t="s">
        <v>197</v>
      </c>
      <c r="B69" s="549">
        <v>16449298</v>
      </c>
      <c r="C69" s="488">
        <v>29.2709051939514</v>
      </c>
      <c r="D69" s="480">
        <v>4340147</v>
      </c>
      <c r="E69" s="488">
        <v>7.7231278419792</v>
      </c>
      <c r="F69" s="480">
        <v>28105318</v>
      </c>
      <c r="G69" s="550">
        <v>50.012353027093098</v>
      </c>
      <c r="H69" s="480">
        <v>874428</v>
      </c>
      <c r="I69" s="550">
        <v>1.55601163569026</v>
      </c>
      <c r="J69" s="480">
        <v>27330</v>
      </c>
      <c r="K69" s="1559">
        <v>4.8632703897193201E-2</v>
      </c>
      <c r="L69" s="1424">
        <v>5216870</v>
      </c>
      <c r="M69" s="2000">
        <v>9.2832233435839893</v>
      </c>
      <c r="N69" s="2001">
        <v>0</v>
      </c>
      <c r="O69" s="2000">
        <v>0</v>
      </c>
      <c r="P69" s="2001">
        <v>0</v>
      </c>
      <c r="Q69" s="2000">
        <v>0</v>
      </c>
      <c r="R69" s="529">
        <v>0</v>
      </c>
      <c r="S69" s="2000">
        <v>0</v>
      </c>
      <c r="T69" s="1585">
        <v>0</v>
      </c>
      <c r="U69" s="2031">
        <v>0</v>
      </c>
      <c r="V69" s="549">
        <v>1183361</v>
      </c>
      <c r="W69" s="1566">
        <v>2.1057462538048499</v>
      </c>
      <c r="X69" s="549">
        <v>0</v>
      </c>
      <c r="Y69" s="488">
        <v>0</v>
      </c>
      <c r="Z69" s="480">
        <v>1151288</v>
      </c>
      <c r="AA69" s="488">
        <v>2.0486735603509598</v>
      </c>
      <c r="AB69" s="1442">
        <v>56196752</v>
      </c>
      <c r="AC69" s="1579">
        <v>100</v>
      </c>
    </row>
    <row r="70" spans="1:35" s="1031" customFormat="1" ht="15.75" customHeight="1" thickTop="1">
      <c r="A70" s="660" t="s">
        <v>198</v>
      </c>
      <c r="B70" s="1373">
        <f>SUM(B8:B69)</f>
        <v>1294743238</v>
      </c>
      <c r="C70" s="864" t="s">
        <v>199</v>
      </c>
      <c r="D70" s="864">
        <f>SUM(D8:D69)</f>
        <v>321180332</v>
      </c>
      <c r="E70" s="864" t="s">
        <v>199</v>
      </c>
      <c r="F70" s="864">
        <f>SUM(F8:F69)</f>
        <v>1529464484</v>
      </c>
      <c r="G70" s="864" t="s">
        <v>199</v>
      </c>
      <c r="H70" s="864">
        <f>SUM(H8:H69)</f>
        <v>54704571</v>
      </c>
      <c r="I70" s="864" t="s">
        <v>199</v>
      </c>
      <c r="J70" s="864">
        <f>SUM(J8:J69)</f>
        <v>5025090</v>
      </c>
      <c r="K70" s="865" t="s">
        <v>199</v>
      </c>
      <c r="L70" s="862">
        <f>SUM(L8:L69)</f>
        <v>160977373</v>
      </c>
      <c r="M70" s="864" t="s">
        <v>199</v>
      </c>
      <c r="N70" s="864" t="s">
        <v>199</v>
      </c>
      <c r="O70" s="864" t="s">
        <v>199</v>
      </c>
      <c r="P70" s="864">
        <f>SUM(P8:P69)</f>
        <v>0</v>
      </c>
      <c r="Q70" s="864" t="s">
        <v>199</v>
      </c>
      <c r="R70" s="864" t="s">
        <v>199</v>
      </c>
      <c r="S70" s="864" t="s">
        <v>199</v>
      </c>
      <c r="T70" s="864">
        <f>SUM(T8:T69)</f>
        <v>16866</v>
      </c>
      <c r="U70" s="1987" t="s">
        <v>199</v>
      </c>
      <c r="V70" s="1358">
        <f>SUM(V8:V69)</f>
        <v>339378488</v>
      </c>
      <c r="W70" s="1373" t="s">
        <v>199</v>
      </c>
      <c r="X70" s="864">
        <f>SUM(X8:X69)</f>
        <v>233906987</v>
      </c>
      <c r="Y70" s="1358" t="s">
        <v>199</v>
      </c>
      <c r="Z70" s="1358">
        <f>SUM(Z8:Z69)</f>
        <v>101580397</v>
      </c>
      <c r="AA70" s="1373" t="s">
        <v>199</v>
      </c>
      <c r="AB70" s="1988">
        <f>SUM(AB8:AB69)</f>
        <v>3705490443</v>
      </c>
      <c r="AC70" s="865" t="s">
        <v>199</v>
      </c>
    </row>
    <row r="71" spans="1:35" ht="15.75" customHeight="1">
      <c r="A71" s="658" t="s">
        <v>200</v>
      </c>
      <c r="B71" s="529">
        <f>AVERAGE(B8:B69)</f>
        <v>20882955.451612905</v>
      </c>
      <c r="C71" s="488">
        <f t="shared" ref="C71:AA71" si="0">AVERAGE(C8:C69)</f>
        <v>35.261612531598949</v>
      </c>
      <c r="D71" s="480">
        <f t="shared" si="0"/>
        <v>5180327.935483871</v>
      </c>
      <c r="E71" s="488">
        <f t="shared" si="0"/>
        <v>8.0754395898884948</v>
      </c>
      <c r="F71" s="480">
        <f t="shared" si="0"/>
        <v>24668782</v>
      </c>
      <c r="G71" s="488">
        <f t="shared" si="0"/>
        <v>41.789319139910347</v>
      </c>
      <c r="H71" s="821">
        <f>AVERAGE(H8:H69)</f>
        <v>882331.79032258061</v>
      </c>
      <c r="I71" s="826">
        <f>AVERAGE(I8:I69)</f>
        <v>1.5955766828074207</v>
      </c>
      <c r="J71" s="821">
        <f t="shared" si="0"/>
        <v>81049.838709677424</v>
      </c>
      <c r="K71" s="827">
        <f t="shared" si="0"/>
        <v>0.14338370091424504</v>
      </c>
      <c r="L71" s="820">
        <f t="shared" si="0"/>
        <v>2596409.2419354836</v>
      </c>
      <c r="M71" s="826">
        <f t="shared" si="0"/>
        <v>4.5968339642521316</v>
      </c>
      <c r="N71" s="821" t="s">
        <v>199</v>
      </c>
      <c r="O71" s="826" t="s">
        <v>199</v>
      </c>
      <c r="P71" s="821">
        <f t="shared" si="0"/>
        <v>0</v>
      </c>
      <c r="Q71" s="826">
        <f t="shared" si="0"/>
        <v>0</v>
      </c>
      <c r="R71" s="821" t="s">
        <v>199</v>
      </c>
      <c r="S71" s="826" t="s">
        <v>199</v>
      </c>
      <c r="T71" s="821">
        <f t="shared" si="0"/>
        <v>527.0625</v>
      </c>
      <c r="U71" s="340">
        <f t="shared" si="0"/>
        <v>0</v>
      </c>
      <c r="V71" s="1365">
        <f>AVERAGE(V8:V69)</f>
        <v>5563581.7704918031</v>
      </c>
      <c r="W71" s="2034">
        <f t="shared" si="0"/>
        <v>8.6586936054411208</v>
      </c>
      <c r="X71" s="821">
        <f t="shared" si="0"/>
        <v>4103631.3508771928</v>
      </c>
      <c r="Y71" s="550">
        <f t="shared" si="0"/>
        <v>6.6057810395733583</v>
      </c>
      <c r="Z71" s="549">
        <f t="shared" si="0"/>
        <v>1916611.2641509434</v>
      </c>
      <c r="AA71" s="704">
        <f t="shared" si="0"/>
        <v>2.7162928487150508</v>
      </c>
      <c r="AB71" s="412">
        <f>AVERAGE(AB8:AB69)</f>
        <v>59765974.887096778</v>
      </c>
      <c r="AC71" s="827" t="s">
        <v>199</v>
      </c>
      <c r="AI71" s="365"/>
    </row>
    <row r="72" spans="1:35">
      <c r="A72" s="430" t="s">
        <v>201</v>
      </c>
      <c r="B72" s="427"/>
      <c r="C72" s="427"/>
      <c r="D72" s="427"/>
      <c r="E72" s="427"/>
      <c r="F72" s="427"/>
      <c r="G72" s="427"/>
      <c r="H72" s="427"/>
      <c r="I72" s="427"/>
      <c r="J72" s="427"/>
      <c r="K72" s="427"/>
      <c r="L72" s="427"/>
      <c r="M72" s="427"/>
      <c r="N72" s="427"/>
      <c r="O72" s="427"/>
      <c r="P72" s="427"/>
      <c r="Q72" s="427"/>
      <c r="R72" s="427"/>
      <c r="S72" s="427"/>
      <c r="T72" s="427"/>
      <c r="U72" s="427"/>
      <c r="V72" s="427"/>
      <c r="W72" s="427"/>
      <c r="X72" s="427"/>
      <c r="Y72" s="427"/>
      <c r="Z72" s="427"/>
      <c r="AA72" s="427"/>
      <c r="AB72" s="427"/>
      <c r="AC72" s="427"/>
    </row>
    <row r="134" spans="2:29" ht="28.5" customHeight="1">
      <c r="B134" s="2232"/>
      <c r="C134" s="2232"/>
      <c r="D134" s="2232"/>
      <c r="E134" s="2232"/>
      <c r="F134" s="2232"/>
      <c r="G134" s="2232"/>
      <c r="H134" s="297"/>
      <c r="I134" s="297"/>
      <c r="J134" s="2232"/>
      <c r="K134" s="2232"/>
      <c r="L134" s="2232"/>
      <c r="M134" s="2232"/>
      <c r="N134" s="2232"/>
      <c r="O134" s="2232"/>
      <c r="P134" s="2232"/>
      <c r="Q134" s="2232"/>
      <c r="R134" s="2232"/>
      <c r="S134" s="2232"/>
      <c r="T134" s="2232"/>
      <c r="U134" s="2232"/>
      <c r="V134" s="2232"/>
      <c r="W134" s="2232"/>
      <c r="X134" s="2232"/>
      <c r="Y134" s="2232"/>
      <c r="Z134" s="2232"/>
      <c r="AA134" s="2232"/>
      <c r="AB134" s="2232"/>
      <c r="AC134" s="2232"/>
    </row>
  </sheetData>
  <customSheetViews>
    <customSheetView guid="{429188B7-F8E8-41E0-BAA6-8F869C883D4F}" scale="70" showGridLines="0">
      <pane xSplit="1" ySplit="6" topLeftCell="B7" activePane="bottomRight" state="frozen"/>
      <selection pane="bottomRight" activeCell="A2" sqref="A2"/>
      <colBreaks count="1" manualBreakCount="1">
        <brk id="9" max="78" man="1"/>
      </colBreaks>
      <pageMargins left="0" right="0" top="0" bottom="0" header="0" footer="0"/>
      <pageSetup paperSize="8" scale="99" firstPageNumber="12" fitToWidth="0" orientation="portrait" r:id="rId1"/>
      <headerFooter alignWithMargins="0">
        <oddHeader xml:space="preserve">&amp;L&amp;"ＭＳ Ｐゴシック,太字"&amp;16ⅳ　市税内訳
（平成30年度）&amp;"ＭＳ Ｐゴシック,標準"&amp;11
</oddHeader>
      </headerFooter>
    </customSheetView>
    <customSheetView guid="{CFB8F6A3-286B-44DA-98E2-E06FA9DC17D9}" scale="90" showGridLines="0">
      <pane xSplit="1" ySplit="6" topLeftCell="B7" activePane="bottomRight" state="frozen"/>
      <selection pane="bottomRight" activeCell="J21" sqref="J21"/>
      <colBreaks count="3" manualBreakCount="3">
        <brk id="9" max="70" man="1"/>
        <brk id="20" max="70" man="1"/>
        <brk id="29" max="1048575" man="1"/>
      </colBreaks>
      <pageMargins left="0" right="0" top="0" bottom="0" header="0" footer="0"/>
      <pageSetup paperSize="9" scale="80" firstPageNumber="12" fitToWidth="0" orientation="portrait" useFirstPageNumber="1" r:id="rId2"/>
      <headerFooter alignWithMargins="0"/>
    </customSheetView>
  </customSheetViews>
  <mergeCells count="19">
    <mergeCell ref="P1:Q2"/>
    <mergeCell ref="V1:W2"/>
    <mergeCell ref="R1:S2"/>
    <mergeCell ref="Z2:AA2"/>
    <mergeCell ref="X2:Y2"/>
    <mergeCell ref="T1:U2"/>
    <mergeCell ref="B134:G134"/>
    <mergeCell ref="J134:U134"/>
    <mergeCell ref="V134:AC134"/>
    <mergeCell ref="F1:G2"/>
    <mergeCell ref="L1:M2"/>
    <mergeCell ref="B2:C2"/>
    <mergeCell ref="D2:E2"/>
    <mergeCell ref="B1:E1"/>
    <mergeCell ref="H1:K1"/>
    <mergeCell ref="H2:I2"/>
    <mergeCell ref="J2:K2"/>
    <mergeCell ref="AB1:AC2"/>
    <mergeCell ref="N1:O2"/>
  </mergeCells>
  <phoneticPr fontId="2"/>
  <dataValidations count="1">
    <dataValidation imeMode="disabled" allowBlank="1" showInputMessage="1" showErrorMessage="1" sqref="B51:AE51 WVJ11:WWK11 IX11:JY11 ST11:TU11 ACP11:ADQ11 AML11:ANM11 AWH11:AXI11 BGD11:BHE11 BPZ11:BRA11 BZV11:CAW11 CJR11:CKS11 CTN11:CUO11 DDJ11:DEK11 DNF11:DOG11 DXB11:DYC11 EGX11:EHY11 EQT11:ERU11 FAP11:FBQ11 FKL11:FLM11 FUH11:FVI11 GED11:GFE11 GNZ11:GPA11 GXV11:GYW11 HHR11:HIS11 HRN11:HSO11 IBJ11:ICK11 ILF11:IMG11 IVB11:IWC11 JEX11:JFY11 JOT11:JPU11 JYP11:JZQ11 KIL11:KJM11 KSH11:KTI11 LCD11:LDE11 LLZ11:LNA11 LVV11:LWW11 MFR11:MGS11 MPN11:MQO11 MZJ11:NAK11 NJF11:NKG11 NTB11:NUC11 OCX11:ODY11 OMT11:ONU11 OWP11:OXQ11 PGL11:PHM11 PQH11:PRI11 QAD11:QBE11 QJZ11:QLA11 QTV11:QUW11 RDR11:RES11 RNN11:ROO11 RXJ11:RYK11 SHF11:SIG11 SRB11:SSC11 TAX11:TBY11 TKT11:TLU11 TUP11:TVQ11 UEL11:UFM11 UOH11:UPI11 UYD11:UZE11 VHZ11:VJA11 VRV11:VSW11 WBR11:WCS11 WLN11:WMO11 WVJ63:WWK63 B8:AC50 IX63:JY63 ST63:TU63 ACP63:ADQ63 AML63:ANM63 AWH63:AXI63 BGD63:BHE63 BPZ63:BRA63 BZV63:CAW63 CJR63:CKS63 CTN63:CUO63 DDJ63:DEK63 DNF63:DOG63 DXB63:DYC63 EGX63:EHY63 EQT63:ERU63 FAP63:FBQ63 FKL63:FLM63 FUH63:FVI63 GED63:GFE63 GNZ63:GPA63 GXV63:GYW63 HHR63:HIS63 HRN63:HSO63 IBJ63:ICK63 ILF63:IMG63 IVB63:IWC63 JEX63:JFY63 JOT63:JPU63 JYP63:JZQ63 KIL63:KJM63 KSH63:KTI63 LCD63:LDE63 LLZ63:LNA63 LVV63:LWW63 MFR63:MGS63 MPN63:MQO63 MZJ63:NAK63 NJF63:NKG63 NTB63:NUC63 OCX63:ODY63 OMT63:ONU63 OWP63:OXQ63 PGL63:PHM63 PQH63:PRI63 QAD63:QBE63 QJZ63:QLA63 QTV63:QUW63 RDR63:RES63 RNN63:ROO63 RXJ63:RYK63 SHF63:SIG63 SRB63:SSC63 TAX63:TBY63 TKT63:TLU63 TUP63:TVQ63 UEL63:UFM63 UOH63:UPI63 UYD63:UZE63 VHZ63:VJA63 VRV63:VSW63 WBR63:WCS63 WLN63:WMO63 WVJ40:WWK40 IX40:JY40 ST40:TU40 ACP40:ADQ40 AML40:ANM40 AWH40:AXI40 BGD40:BHE40 BPZ40:BRA40 BZV40:CAW40 CJR40:CKS40 CTN40:CUO40 DDJ40:DEK40 DNF40:DOG40 DXB40:DYC40 EGX40:EHY40 EQT40:ERU40 FAP40:FBQ40 FKL40:FLM40 FUH40:FVI40 GED40:GFE40 GNZ40:GPA40 GXV40:GYW40 HHR40:HIS40 HRN40:HSO40 IBJ40:ICK40 ILF40:IMG40 IVB40:IWC40 JEX40:JFY40 JOT40:JPU40 JYP40:JZQ40 KIL40:KJM40 KSH40:KTI40 LCD40:LDE40 LLZ40:LNA40 LVV40:LWW40 MFR40:MGS40 MPN40:MQO40 MZJ40:NAK40 NJF40:NKG40 NTB40:NUC40 OCX40:ODY40 OMT40:ONU40 OWP40:OXQ40 PGL40:PHM40 PQH40:PRI40 QAD40:QBE40 QJZ40:QLA40 QTV40:QUW40 RDR40:RES40 RNN40:ROO40 RXJ40:RYK40 SHF40:SIG40 SRB40:SSC40 TAX40:TBY40 TKT40:TLU40 TUP40:TVQ40 UEL40:UFM40 UOH40:UPI40 UYD40:UZE40 VHZ40:VJA40 VRV40:VSW40 WBR40:WCS40 WLN40:WMO40 B52:AC69" xr:uid="{00000000-0002-0000-0C00-000000000000}"/>
  </dataValidations>
  <pageMargins left="0.74803149606299213" right="0.23622047244094491" top="1.1023622047244095" bottom="0.39370078740157483" header="0.59055118110236227" footer="0.31496062992125984"/>
  <pageSetup paperSize="9" scale="72" firstPageNumber="12" fitToWidth="0" orientation="portrait" r:id="rId3"/>
  <headerFooter alignWithMargins="0">
    <oddHeader xml:space="preserve">&amp;L&amp;"ＭＳ Ｐゴシック,太字"&amp;16&amp;K01+000ⅳ　市税内訳
（令和６年度）&amp;"ＭＳ Ｐゴシック,標準"&amp;11
</oddHeader>
  </headerFooter>
  <colBreaks count="2" manualBreakCount="2">
    <brk id="11" max="68" man="1"/>
    <brk id="21" max="71" man="1"/>
  </colBreak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AC134"/>
  <sheetViews>
    <sheetView showGridLines="0" view="pageBreakPreview" zoomScale="90" zoomScaleNormal="90" zoomScaleSheetLayoutView="90" workbookViewId="0">
      <pane ySplit="4" topLeftCell="A8" activePane="bottomLeft" state="frozen"/>
      <selection activeCell="E53" sqref="E53"/>
      <selection pane="bottomLeft" activeCell="E53" sqref="E53"/>
    </sheetView>
  </sheetViews>
  <sheetFormatPr defaultRowHeight="13.2"/>
  <cols>
    <col min="1" max="1" width="13.77734375" style="568" customWidth="1"/>
    <col min="2" max="2" width="17.44140625" style="568" customWidth="1"/>
    <col min="3" max="3" width="16.88671875" style="568" customWidth="1"/>
    <col min="4" max="4" width="10.5546875" style="568" customWidth="1"/>
    <col min="5" max="5" width="15.21875" style="568" customWidth="1"/>
    <col min="6" max="6" width="16.88671875" style="568" customWidth="1"/>
    <col min="7" max="7" width="10.5546875" style="568" customWidth="1"/>
    <col min="8" max="8" width="15.44140625" style="568" customWidth="1"/>
    <col min="9" max="9" width="8.77734375" style="568" customWidth="1"/>
    <col min="10" max="10" width="13.5546875" style="568" customWidth="1"/>
    <col min="11" max="11" width="10.33203125" style="568" customWidth="1"/>
    <col min="12" max="12" width="13.6640625" style="568" customWidth="1"/>
    <col min="13" max="15" width="8.88671875" style="568"/>
    <col min="16" max="16" width="9" style="568" bestFit="1" customWidth="1"/>
    <col min="17" max="21" width="8.88671875" style="568"/>
    <col min="22" max="22" width="9.77734375" style="568" bestFit="1" customWidth="1"/>
    <col min="23" max="23" width="15.6640625" style="568" customWidth="1"/>
    <col min="24" max="24" width="16.33203125" style="568" customWidth="1"/>
    <col min="25" max="26" width="8.88671875" style="568"/>
    <col min="27" max="27" width="21.109375" style="568" bestFit="1" customWidth="1"/>
    <col min="28" max="28" width="19.77734375" style="568" bestFit="1" customWidth="1"/>
    <col min="29" max="29" width="11.5546875" style="568" customWidth="1"/>
    <col min="30" max="16384" width="8.88671875" style="568"/>
  </cols>
  <sheetData>
    <row r="1" spans="1:29" ht="17.25" customHeight="1">
      <c r="A1" s="649" t="s">
        <v>322</v>
      </c>
      <c r="B1" s="2189" t="s">
        <v>562</v>
      </c>
      <c r="C1" s="2570"/>
      <c r="D1" s="2570"/>
      <c r="E1" s="2570" t="s">
        <v>563</v>
      </c>
      <c r="F1" s="2570"/>
      <c r="G1" s="2188"/>
      <c r="H1" s="2571" t="s">
        <v>579</v>
      </c>
      <c r="I1" s="2570"/>
      <c r="J1" s="2572"/>
    </row>
    <row r="2" spans="1:29" ht="17.25" customHeight="1">
      <c r="A2" s="650"/>
      <c r="B2" s="2573" t="s">
        <v>580</v>
      </c>
      <c r="C2" s="2575" t="s">
        <v>581</v>
      </c>
      <c r="D2" s="2275" t="s">
        <v>582</v>
      </c>
      <c r="E2" s="2575" t="s">
        <v>580</v>
      </c>
      <c r="F2" s="2575" t="s">
        <v>581</v>
      </c>
      <c r="G2" s="2300" t="s">
        <v>583</v>
      </c>
      <c r="H2" s="2576" t="s">
        <v>580</v>
      </c>
      <c r="I2" s="2575" t="s">
        <v>581</v>
      </c>
      <c r="J2" s="2301" t="s">
        <v>583</v>
      </c>
    </row>
    <row r="3" spans="1:29" ht="17.25" customHeight="1">
      <c r="A3" s="596"/>
      <c r="B3" s="2574"/>
      <c r="C3" s="2275"/>
      <c r="D3" s="2275"/>
      <c r="E3" s="2275"/>
      <c r="F3" s="2575"/>
      <c r="G3" s="2300"/>
      <c r="H3" s="2576"/>
      <c r="I3" s="2575"/>
      <c r="J3" s="2301"/>
    </row>
    <row r="4" spans="1:29" ht="17.25" customHeight="1">
      <c r="A4" s="651" t="s">
        <v>345</v>
      </c>
      <c r="B4" s="652" t="s">
        <v>127</v>
      </c>
      <c r="C4" s="521" t="s">
        <v>127</v>
      </c>
      <c r="D4" s="521" t="s">
        <v>127</v>
      </c>
      <c r="E4" s="521" t="s">
        <v>127</v>
      </c>
      <c r="F4" s="521" t="s">
        <v>127</v>
      </c>
      <c r="G4" s="689" t="s">
        <v>127</v>
      </c>
      <c r="H4" s="347" t="s">
        <v>127</v>
      </c>
      <c r="I4" s="521" t="s">
        <v>127</v>
      </c>
      <c r="J4" s="653" t="s">
        <v>127</v>
      </c>
    </row>
    <row r="5" spans="1:29" ht="17.25" hidden="1" customHeight="1">
      <c r="A5" s="650"/>
      <c r="B5" s="884"/>
      <c r="C5" s="510"/>
      <c r="D5" s="510"/>
      <c r="E5" s="510"/>
      <c r="F5" s="510"/>
      <c r="G5" s="140"/>
      <c r="H5" s="334"/>
      <c r="I5" s="510"/>
      <c r="J5" s="134"/>
    </row>
    <row r="6" spans="1:29" ht="17.25" hidden="1" customHeight="1">
      <c r="A6" s="650"/>
      <c r="B6" s="884"/>
      <c r="C6" s="510"/>
      <c r="D6" s="510"/>
      <c r="E6" s="510"/>
      <c r="F6" s="510"/>
      <c r="G6" s="140"/>
      <c r="H6" s="334"/>
      <c r="I6" s="510"/>
      <c r="J6" s="134"/>
    </row>
    <row r="7" spans="1:29" ht="17.25" hidden="1" customHeight="1">
      <c r="A7" s="650"/>
      <c r="B7" s="884"/>
      <c r="C7" s="510"/>
      <c r="D7" s="510"/>
      <c r="E7" s="510"/>
      <c r="F7" s="510"/>
      <c r="G7" s="140"/>
      <c r="H7" s="334"/>
      <c r="I7" s="510"/>
      <c r="J7" s="134"/>
    </row>
    <row r="8" spans="1:29" ht="15.75" customHeight="1">
      <c r="A8" s="656" t="s">
        <v>137</v>
      </c>
      <c r="B8" s="561">
        <v>98.9</v>
      </c>
      <c r="C8" s="491">
        <v>25.8</v>
      </c>
      <c r="D8" s="491">
        <v>96.7</v>
      </c>
      <c r="E8" s="491">
        <v>98.9</v>
      </c>
      <c r="F8" s="491">
        <v>17.3</v>
      </c>
      <c r="G8" s="420">
        <v>96.2</v>
      </c>
      <c r="H8" s="563">
        <v>99</v>
      </c>
      <c r="I8" s="491">
        <v>21</v>
      </c>
      <c r="J8" s="349">
        <v>96.7</v>
      </c>
    </row>
    <row r="9" spans="1:29" ht="15.75" customHeight="1">
      <c r="A9" s="1401" t="s">
        <v>138</v>
      </c>
      <c r="B9" s="1403">
        <v>99.3</v>
      </c>
      <c r="C9" s="1412">
        <v>28.2</v>
      </c>
      <c r="D9" s="1412">
        <v>98.2</v>
      </c>
      <c r="E9" s="1412">
        <v>99.4</v>
      </c>
      <c r="F9" s="1412">
        <v>10.8</v>
      </c>
      <c r="G9" s="1413">
        <v>98</v>
      </c>
      <c r="H9" s="1493">
        <v>99.4</v>
      </c>
      <c r="I9" s="1412">
        <v>18.899999999999999</v>
      </c>
      <c r="J9" s="1421">
        <v>98.3</v>
      </c>
      <c r="AB9" s="388"/>
      <c r="AC9" s="388"/>
    </row>
    <row r="10" spans="1:29" ht="15.75" customHeight="1">
      <c r="A10" s="656" t="s">
        <v>139</v>
      </c>
      <c r="B10" s="524">
        <v>99</v>
      </c>
      <c r="C10" s="144">
        <v>19.7</v>
      </c>
      <c r="D10" s="144">
        <v>96.4</v>
      </c>
      <c r="E10" s="144">
        <v>98.9</v>
      </c>
      <c r="F10" s="144">
        <v>15.5</v>
      </c>
      <c r="G10" s="145">
        <v>95.2</v>
      </c>
      <c r="H10" s="428">
        <v>99</v>
      </c>
      <c r="I10" s="144">
        <v>17.2</v>
      </c>
      <c r="J10" s="147">
        <v>96.1</v>
      </c>
      <c r="AB10" s="388"/>
      <c r="AC10" s="388"/>
    </row>
    <row r="11" spans="1:29" ht="15.75" customHeight="1">
      <c r="A11" s="658" t="s">
        <v>140</v>
      </c>
      <c r="B11" s="550">
        <v>99.3</v>
      </c>
      <c r="C11" s="1425">
        <v>32.9</v>
      </c>
      <c r="D11" s="1425">
        <v>98</v>
      </c>
      <c r="E11" s="1425">
        <v>99.3</v>
      </c>
      <c r="F11" s="1425">
        <v>22.3</v>
      </c>
      <c r="G11" s="1439">
        <v>97.4</v>
      </c>
      <c r="H11" s="1440">
        <v>99.3</v>
      </c>
      <c r="I11" s="1425">
        <v>26.3</v>
      </c>
      <c r="J11" s="1429">
        <v>97.7</v>
      </c>
      <c r="AB11" s="388"/>
      <c r="AC11" s="388"/>
    </row>
    <row r="12" spans="1:29" s="1207" customFormat="1" ht="15.75" customHeight="1">
      <c r="A12" s="656" t="s">
        <v>141</v>
      </c>
      <c r="B12" s="524">
        <v>99.5</v>
      </c>
      <c r="C12" s="144">
        <v>34.5</v>
      </c>
      <c r="D12" s="144">
        <v>98.4</v>
      </c>
      <c r="E12" s="144">
        <v>99.4</v>
      </c>
      <c r="F12" s="144">
        <v>29.6</v>
      </c>
      <c r="G12" s="145">
        <v>98.3</v>
      </c>
      <c r="H12" s="428">
        <v>99.4</v>
      </c>
      <c r="I12" s="144">
        <v>32</v>
      </c>
      <c r="J12" s="147">
        <v>98.4</v>
      </c>
      <c r="AB12" s="1208"/>
      <c r="AC12" s="1208"/>
    </row>
    <row r="13" spans="1:29" ht="15.75" customHeight="1">
      <c r="A13" s="658" t="s">
        <v>142</v>
      </c>
      <c r="B13" s="550">
        <v>99.4</v>
      </c>
      <c r="C13" s="1425">
        <v>26.6</v>
      </c>
      <c r="D13" s="1425">
        <v>98.1</v>
      </c>
      <c r="E13" s="1425">
        <v>99</v>
      </c>
      <c r="F13" s="1425">
        <v>20</v>
      </c>
      <c r="G13" s="1439">
        <v>96.1</v>
      </c>
      <c r="H13" s="1440">
        <v>99.3</v>
      </c>
      <c r="I13" s="1425">
        <v>22.3</v>
      </c>
      <c r="J13" s="1429">
        <v>97.2</v>
      </c>
      <c r="AB13" s="388"/>
      <c r="AC13" s="388"/>
    </row>
    <row r="14" spans="1:29" ht="15.75" customHeight="1">
      <c r="A14" s="656" t="s">
        <v>143</v>
      </c>
      <c r="B14" s="524">
        <v>99.2</v>
      </c>
      <c r="C14" s="144">
        <v>13.1</v>
      </c>
      <c r="D14" s="144">
        <v>96.9</v>
      </c>
      <c r="E14" s="144">
        <v>98.9</v>
      </c>
      <c r="F14" s="144">
        <v>19.2</v>
      </c>
      <c r="G14" s="145">
        <v>96.1</v>
      </c>
      <c r="H14" s="428">
        <v>99.1</v>
      </c>
      <c r="I14" s="144">
        <v>16.7</v>
      </c>
      <c r="J14" s="147">
        <v>96.6</v>
      </c>
      <c r="K14" s="332"/>
      <c r="L14" s="332"/>
      <c r="M14" s="332"/>
      <c r="P14" s="332"/>
      <c r="Q14" s="332"/>
      <c r="R14" s="332"/>
      <c r="S14" s="332"/>
      <c r="T14" s="332"/>
      <c r="U14" s="332"/>
      <c r="V14" s="332"/>
      <c r="W14" s="332"/>
      <c r="X14" s="332"/>
      <c r="Y14" s="332"/>
      <c r="Z14" s="332"/>
      <c r="AA14" s="332"/>
      <c r="AB14" s="413"/>
      <c r="AC14" s="388"/>
    </row>
    <row r="15" spans="1:29" ht="15.75" customHeight="1">
      <c r="A15" s="658" t="s">
        <v>144</v>
      </c>
      <c r="B15" s="550">
        <v>99.2</v>
      </c>
      <c r="C15" s="1425">
        <v>24.4</v>
      </c>
      <c r="D15" s="1425">
        <v>97.2</v>
      </c>
      <c r="E15" s="1425">
        <v>99.2</v>
      </c>
      <c r="F15" s="1425">
        <v>21</v>
      </c>
      <c r="G15" s="1439">
        <v>97.2</v>
      </c>
      <c r="H15" s="1440">
        <v>99.2</v>
      </c>
      <c r="I15" s="1425">
        <v>22.6</v>
      </c>
      <c r="J15" s="1429">
        <v>97.3</v>
      </c>
      <c r="AB15" s="388"/>
      <c r="AC15" s="388"/>
    </row>
    <row r="16" spans="1:29" ht="15.75" customHeight="1">
      <c r="A16" s="656" t="s">
        <v>145</v>
      </c>
      <c r="B16" s="524">
        <v>98.9</v>
      </c>
      <c r="C16" s="144">
        <v>22.8</v>
      </c>
      <c r="D16" s="144">
        <v>96.1</v>
      </c>
      <c r="E16" s="144">
        <v>99.4</v>
      </c>
      <c r="F16" s="144">
        <v>20.8</v>
      </c>
      <c r="G16" s="145">
        <v>97.6</v>
      </c>
      <c r="H16" s="428">
        <v>99.2</v>
      </c>
      <c r="I16" s="144">
        <v>21.8</v>
      </c>
      <c r="J16" s="147">
        <v>97.1</v>
      </c>
      <c r="K16" s="332"/>
      <c r="L16" s="332"/>
      <c r="M16" s="332"/>
      <c r="P16" s="332"/>
      <c r="Q16" s="332"/>
      <c r="R16" s="332"/>
      <c r="S16" s="332"/>
      <c r="T16" s="332"/>
      <c r="U16" s="332"/>
      <c r="V16" s="332"/>
      <c r="W16" s="332"/>
      <c r="X16" s="332"/>
      <c r="Y16" s="332"/>
      <c r="Z16" s="332"/>
      <c r="AA16" s="332"/>
      <c r="AB16" s="413"/>
      <c r="AC16" s="388"/>
    </row>
    <row r="17" spans="1:29" ht="15.75" customHeight="1">
      <c r="A17" s="658" t="s">
        <v>146</v>
      </c>
      <c r="B17" s="550">
        <v>98.7</v>
      </c>
      <c r="C17" s="1425">
        <v>30.2</v>
      </c>
      <c r="D17" s="1425">
        <v>96.1</v>
      </c>
      <c r="E17" s="1425">
        <v>98.9</v>
      </c>
      <c r="F17" s="1425">
        <v>20.8</v>
      </c>
      <c r="G17" s="1439">
        <v>96.4</v>
      </c>
      <c r="H17" s="1440">
        <v>98.9</v>
      </c>
      <c r="I17" s="1425">
        <v>25.7</v>
      </c>
      <c r="J17" s="1429">
        <v>96.5</v>
      </c>
      <c r="AB17" s="388"/>
      <c r="AC17" s="388"/>
    </row>
    <row r="18" spans="1:29" s="1207" customFormat="1" ht="15.75" customHeight="1">
      <c r="A18" s="203" t="s">
        <v>710</v>
      </c>
      <c r="B18" s="1213">
        <v>99.1</v>
      </c>
      <c r="C18" s="377">
        <v>36.9</v>
      </c>
      <c r="D18" s="377">
        <v>97.7</v>
      </c>
      <c r="E18" s="215">
        <v>99.2</v>
      </c>
      <c r="F18" s="215">
        <v>34.4</v>
      </c>
      <c r="G18" s="249">
        <v>97.9</v>
      </c>
      <c r="H18" s="1214">
        <v>99.2</v>
      </c>
      <c r="I18" s="215">
        <v>36.1</v>
      </c>
      <c r="J18" s="216">
        <v>97.9</v>
      </c>
      <c r="T18" s="1208"/>
      <c r="U18" s="1215"/>
      <c r="V18" s="1208"/>
      <c r="W18" s="1208"/>
      <c r="X18" s="1208"/>
    </row>
    <row r="19" spans="1:29" ht="15.75" customHeight="1">
      <c r="A19" s="658" t="s">
        <v>148</v>
      </c>
      <c r="B19" s="550">
        <v>99.3</v>
      </c>
      <c r="C19" s="1425">
        <v>35.1</v>
      </c>
      <c r="D19" s="1425">
        <v>98.1</v>
      </c>
      <c r="E19" s="1425">
        <v>99.1</v>
      </c>
      <c r="F19" s="1425">
        <v>33.200000000000003</v>
      </c>
      <c r="G19" s="1439">
        <v>97.8</v>
      </c>
      <c r="H19" s="1440">
        <v>99.2</v>
      </c>
      <c r="I19" s="1425">
        <v>33.9</v>
      </c>
      <c r="J19" s="1429">
        <v>98</v>
      </c>
    </row>
    <row r="20" spans="1:29" ht="15.75" customHeight="1">
      <c r="A20" s="656" t="s">
        <v>149</v>
      </c>
      <c r="B20" s="561">
        <v>99.5</v>
      </c>
      <c r="C20" s="173">
        <v>32.700000000000003</v>
      </c>
      <c r="D20" s="173">
        <v>98.8</v>
      </c>
      <c r="E20" s="173">
        <v>99.6</v>
      </c>
      <c r="F20" s="173">
        <v>14.1</v>
      </c>
      <c r="G20" s="174">
        <v>98.5</v>
      </c>
      <c r="H20" s="563">
        <v>99.6</v>
      </c>
      <c r="I20" s="173">
        <v>22.6</v>
      </c>
      <c r="J20" s="176">
        <v>98.7</v>
      </c>
    </row>
    <row r="21" spans="1:29" customFormat="1" ht="15.75" customHeight="1">
      <c r="A21" s="1549" t="s">
        <v>150</v>
      </c>
      <c r="B21" s="1550">
        <v>99.5</v>
      </c>
      <c r="C21" s="1551">
        <v>40.799999999999997</v>
      </c>
      <c r="D21" s="1551">
        <v>99.2</v>
      </c>
      <c r="E21" s="1551">
        <v>99.8</v>
      </c>
      <c r="F21" s="1551">
        <v>28.7</v>
      </c>
      <c r="G21" s="1552">
        <v>99.6</v>
      </c>
      <c r="H21" s="1553">
        <v>99.7</v>
      </c>
      <c r="I21" s="1551">
        <v>35.9</v>
      </c>
      <c r="J21" s="1554">
        <v>99.4</v>
      </c>
    </row>
    <row r="22" spans="1:29" ht="15.75" customHeight="1">
      <c r="A22" s="656" t="s">
        <v>151</v>
      </c>
      <c r="B22" s="561">
        <v>99.2</v>
      </c>
      <c r="C22" s="173">
        <v>30.5</v>
      </c>
      <c r="D22" s="173">
        <v>97.6</v>
      </c>
      <c r="E22" s="173">
        <v>99.6</v>
      </c>
      <c r="F22" s="173">
        <v>25.6</v>
      </c>
      <c r="G22" s="174">
        <v>98.3</v>
      </c>
      <c r="H22" s="563">
        <v>99.4</v>
      </c>
      <c r="I22" s="173">
        <v>28.1</v>
      </c>
      <c r="J22" s="176">
        <v>98.1</v>
      </c>
    </row>
    <row r="23" spans="1:29" ht="15.75" customHeight="1">
      <c r="A23" s="658" t="s">
        <v>216</v>
      </c>
      <c r="B23" s="550">
        <v>98.94</v>
      </c>
      <c r="C23" s="1425">
        <v>36.299999999999997</v>
      </c>
      <c r="D23" s="1425">
        <v>97.36</v>
      </c>
      <c r="E23" s="1425">
        <v>99.46</v>
      </c>
      <c r="F23" s="1425">
        <v>53.8</v>
      </c>
      <c r="G23" s="1439">
        <v>99.03</v>
      </c>
      <c r="H23" s="1440">
        <v>99.249700000000004</v>
      </c>
      <c r="I23" s="1425">
        <v>41.02</v>
      </c>
      <c r="J23" s="1429">
        <v>98.295000000000002</v>
      </c>
    </row>
    <row r="24" spans="1:29" ht="15.75" customHeight="1">
      <c r="A24" s="656" t="s">
        <v>153</v>
      </c>
      <c r="B24" s="561">
        <v>99</v>
      </c>
      <c r="C24" s="173">
        <v>40.200000000000003</v>
      </c>
      <c r="D24" s="173">
        <v>97.8</v>
      </c>
      <c r="E24" s="173">
        <v>99.6</v>
      </c>
      <c r="F24" s="173">
        <v>48.9</v>
      </c>
      <c r="G24" s="174">
        <v>99.1</v>
      </c>
      <c r="H24" s="563">
        <v>99.3</v>
      </c>
      <c r="I24" s="173">
        <v>42.6</v>
      </c>
      <c r="J24" s="176">
        <v>98.5</v>
      </c>
    </row>
    <row r="25" spans="1:29" ht="15.75" customHeight="1">
      <c r="A25" s="658" t="s">
        <v>154</v>
      </c>
      <c r="B25" s="550">
        <v>99.1</v>
      </c>
      <c r="C25" s="1555">
        <v>31.3</v>
      </c>
      <c r="D25" s="1555">
        <v>97.5</v>
      </c>
      <c r="E25" s="1555">
        <v>99.6</v>
      </c>
      <c r="F25" s="1555">
        <v>41</v>
      </c>
      <c r="G25" s="1556">
        <v>99</v>
      </c>
      <c r="H25" s="1440">
        <v>99.3</v>
      </c>
      <c r="I25" s="1555">
        <v>33.9</v>
      </c>
      <c r="J25" s="1557">
        <v>98.3</v>
      </c>
    </row>
    <row r="26" spans="1:29" ht="15.75" customHeight="1">
      <c r="A26" s="656" t="s">
        <v>155</v>
      </c>
      <c r="B26" s="561">
        <v>98.7</v>
      </c>
      <c r="C26" s="454">
        <v>34.4</v>
      </c>
      <c r="D26" s="454">
        <v>96.6</v>
      </c>
      <c r="E26" s="454">
        <v>99.2</v>
      </c>
      <c r="F26" s="454">
        <v>42.8</v>
      </c>
      <c r="G26" s="286">
        <v>98.2</v>
      </c>
      <c r="H26" s="563">
        <v>99</v>
      </c>
      <c r="I26" s="454">
        <v>37.200000000000003</v>
      </c>
      <c r="J26" s="288">
        <v>97.5</v>
      </c>
    </row>
    <row r="27" spans="1:29" ht="15.75" customHeight="1">
      <c r="A27" s="658" t="s">
        <v>156</v>
      </c>
      <c r="B27" s="550">
        <v>99.8</v>
      </c>
      <c r="C27" s="1555">
        <v>25.9</v>
      </c>
      <c r="D27" s="1555">
        <v>99.1</v>
      </c>
      <c r="E27" s="1555">
        <v>99.9</v>
      </c>
      <c r="F27" s="1555">
        <v>41.2</v>
      </c>
      <c r="G27" s="1556">
        <v>99.8</v>
      </c>
      <c r="H27" s="1440">
        <v>99.9</v>
      </c>
      <c r="I27" s="1555">
        <v>29</v>
      </c>
      <c r="J27" s="1557">
        <v>99.5</v>
      </c>
    </row>
    <row r="28" spans="1:29" ht="15.75" customHeight="1">
      <c r="A28" s="656" t="s">
        <v>157</v>
      </c>
      <c r="B28" s="561">
        <v>99</v>
      </c>
      <c r="C28" s="491">
        <v>24.4</v>
      </c>
      <c r="D28" s="491">
        <v>96.5</v>
      </c>
      <c r="E28" s="491">
        <v>99.3</v>
      </c>
      <c r="F28" s="491">
        <v>27.2</v>
      </c>
      <c r="G28" s="420">
        <v>98</v>
      </c>
      <c r="H28" s="563">
        <v>99.2</v>
      </c>
      <c r="I28" s="491">
        <v>25.5</v>
      </c>
      <c r="J28" s="349">
        <v>97.5</v>
      </c>
    </row>
    <row r="29" spans="1:29" ht="15.75" customHeight="1">
      <c r="A29" s="1401" t="s">
        <v>158</v>
      </c>
      <c r="B29" s="1403">
        <v>99.3</v>
      </c>
      <c r="C29" s="1412">
        <v>28.2</v>
      </c>
      <c r="D29" s="1412">
        <v>97.4</v>
      </c>
      <c r="E29" s="1412">
        <v>99</v>
      </c>
      <c r="F29" s="1412">
        <v>20.5</v>
      </c>
      <c r="G29" s="1413">
        <v>96.1</v>
      </c>
      <c r="H29" s="1493">
        <v>99.2</v>
      </c>
      <c r="I29" s="1412">
        <v>23.2</v>
      </c>
      <c r="J29" s="1421">
        <v>96.9</v>
      </c>
    </row>
    <row r="30" spans="1:29" s="1207" customFormat="1" ht="15.75" customHeight="1">
      <c r="A30" s="656" t="s">
        <v>217</v>
      </c>
      <c r="B30" s="524">
        <v>99.5</v>
      </c>
      <c r="C30" s="144">
        <v>44.7</v>
      </c>
      <c r="D30" s="144">
        <v>98.3</v>
      </c>
      <c r="E30" s="144">
        <v>99.5</v>
      </c>
      <c r="F30" s="144">
        <v>53.1</v>
      </c>
      <c r="G30" s="145">
        <v>98.5</v>
      </c>
      <c r="H30" s="428">
        <v>99.5</v>
      </c>
      <c r="I30" s="144">
        <v>48.8</v>
      </c>
      <c r="J30" s="147">
        <v>98.4</v>
      </c>
    </row>
    <row r="31" spans="1:29" ht="15.75" customHeight="1">
      <c r="A31" s="658" t="s">
        <v>218</v>
      </c>
      <c r="B31" s="550">
        <v>99.3</v>
      </c>
      <c r="C31" s="488">
        <v>50.8</v>
      </c>
      <c r="D31" s="488">
        <v>98.9</v>
      </c>
      <c r="E31" s="488">
        <v>99.4</v>
      </c>
      <c r="F31" s="488">
        <v>36.799999999999997</v>
      </c>
      <c r="G31" s="1558">
        <v>98.7</v>
      </c>
      <c r="H31" s="1440">
        <v>99.4</v>
      </c>
      <c r="I31" s="488">
        <v>42.5</v>
      </c>
      <c r="J31" s="1559">
        <v>98.8</v>
      </c>
    </row>
    <row r="32" spans="1:29" s="1207" customFormat="1" ht="15.75" customHeight="1">
      <c r="A32" s="656" t="s">
        <v>219</v>
      </c>
      <c r="B32" s="524">
        <v>99.14</v>
      </c>
      <c r="C32" s="471">
        <v>29.597999999999999</v>
      </c>
      <c r="D32" s="471">
        <v>98</v>
      </c>
      <c r="E32" s="471">
        <v>98.897000000000006</v>
      </c>
      <c r="F32" s="471">
        <v>15.42</v>
      </c>
      <c r="G32" s="342">
        <v>95.72</v>
      </c>
      <c r="H32" s="428">
        <v>99.05</v>
      </c>
      <c r="I32" s="471">
        <v>19.63</v>
      </c>
      <c r="J32" s="463">
        <v>96.96</v>
      </c>
    </row>
    <row r="33" spans="1:10" ht="15.75" customHeight="1">
      <c r="A33" s="658" t="s">
        <v>162</v>
      </c>
      <c r="B33" s="550">
        <v>99.6</v>
      </c>
      <c r="C33" s="488">
        <v>49.4</v>
      </c>
      <c r="D33" s="488">
        <v>99.2</v>
      </c>
      <c r="E33" s="488">
        <v>99.7</v>
      </c>
      <c r="F33" s="488">
        <v>39.9</v>
      </c>
      <c r="G33" s="1558">
        <v>99.2</v>
      </c>
      <c r="H33" s="1440">
        <v>99.6</v>
      </c>
      <c r="I33" s="488">
        <v>44.2</v>
      </c>
      <c r="J33" s="1559">
        <v>99.2</v>
      </c>
    </row>
    <row r="34" spans="1:10" s="1207" customFormat="1" ht="15.75" customHeight="1">
      <c r="A34" s="656" t="s">
        <v>220</v>
      </c>
      <c r="B34" s="524">
        <v>99.3</v>
      </c>
      <c r="C34" s="475">
        <v>42.8</v>
      </c>
      <c r="D34" s="475">
        <v>98.5</v>
      </c>
      <c r="E34" s="475">
        <v>99.5</v>
      </c>
      <c r="F34" s="475">
        <v>43.8</v>
      </c>
      <c r="G34" s="343">
        <v>98.9</v>
      </c>
      <c r="H34" s="428">
        <v>99.4</v>
      </c>
      <c r="I34" s="475">
        <v>42.6</v>
      </c>
      <c r="J34" s="395">
        <v>98.8</v>
      </c>
    </row>
    <row r="35" spans="1:10" ht="15.75" customHeight="1">
      <c r="A35" s="658" t="s">
        <v>164</v>
      </c>
      <c r="B35" s="550">
        <v>99.1</v>
      </c>
      <c r="C35" s="488">
        <v>19.399999999999999</v>
      </c>
      <c r="D35" s="488">
        <v>96.1</v>
      </c>
      <c r="E35" s="488">
        <v>99.1</v>
      </c>
      <c r="F35" s="488">
        <v>22</v>
      </c>
      <c r="G35" s="1558">
        <v>96.3</v>
      </c>
      <c r="H35" s="1440">
        <v>99.2</v>
      </c>
      <c r="I35" s="488">
        <v>20.9</v>
      </c>
      <c r="J35" s="1559">
        <v>96.4</v>
      </c>
    </row>
    <row r="36" spans="1:10" ht="15.75" customHeight="1">
      <c r="A36" s="656" t="s">
        <v>165</v>
      </c>
      <c r="B36" s="524">
        <v>99.1</v>
      </c>
      <c r="C36" s="475">
        <v>26.9</v>
      </c>
      <c r="D36" s="475">
        <v>97</v>
      </c>
      <c r="E36" s="475">
        <v>99.6</v>
      </c>
      <c r="F36" s="475">
        <v>24.7</v>
      </c>
      <c r="G36" s="343">
        <v>98.5</v>
      </c>
      <c r="H36" s="428">
        <v>99.4</v>
      </c>
      <c r="I36" s="475">
        <v>26</v>
      </c>
      <c r="J36" s="395">
        <v>98</v>
      </c>
    </row>
    <row r="37" spans="1:10" ht="15.75" customHeight="1">
      <c r="A37" s="658" t="s">
        <v>166</v>
      </c>
      <c r="B37" s="550">
        <v>99</v>
      </c>
      <c r="C37" s="488">
        <v>28.1</v>
      </c>
      <c r="D37" s="488">
        <v>97</v>
      </c>
      <c r="E37" s="488">
        <v>99.6</v>
      </c>
      <c r="F37" s="488">
        <v>26.3</v>
      </c>
      <c r="G37" s="1558">
        <v>98.6</v>
      </c>
      <c r="H37" s="1440">
        <v>99.4</v>
      </c>
      <c r="I37" s="488">
        <v>27.3</v>
      </c>
      <c r="J37" s="1559">
        <v>98</v>
      </c>
    </row>
    <row r="38" spans="1:10" ht="15.75" customHeight="1">
      <c r="A38" s="656" t="s">
        <v>167</v>
      </c>
      <c r="B38" s="524">
        <v>99.1</v>
      </c>
      <c r="C38" s="475">
        <v>27.5</v>
      </c>
      <c r="D38" s="475">
        <v>97.3</v>
      </c>
      <c r="E38" s="475">
        <v>99.4</v>
      </c>
      <c r="F38" s="475">
        <v>28.6</v>
      </c>
      <c r="G38" s="343">
        <v>98.2</v>
      </c>
      <c r="H38" s="428">
        <v>99.3</v>
      </c>
      <c r="I38" s="475">
        <v>27.9</v>
      </c>
      <c r="J38" s="395">
        <v>97.9</v>
      </c>
    </row>
    <row r="39" spans="1:10" ht="15.75" customHeight="1">
      <c r="A39" s="658" t="s">
        <v>168</v>
      </c>
      <c r="B39" s="550">
        <v>99.7</v>
      </c>
      <c r="C39" s="488">
        <v>31.3</v>
      </c>
      <c r="D39" s="488">
        <v>99.3</v>
      </c>
      <c r="E39" s="488">
        <v>99.8</v>
      </c>
      <c r="F39" s="488">
        <v>44.7</v>
      </c>
      <c r="G39" s="1558">
        <v>99.6</v>
      </c>
      <c r="H39" s="1440">
        <v>99.8</v>
      </c>
      <c r="I39" s="488">
        <v>34.1</v>
      </c>
      <c r="J39" s="1559">
        <v>99.4</v>
      </c>
    </row>
    <row r="40" spans="1:10" s="1279" customFormat="1" ht="15.75" customHeight="1">
      <c r="A40" s="1086" t="s">
        <v>169</v>
      </c>
      <c r="B40" s="1275">
        <v>100.3</v>
      </c>
      <c r="C40" s="1276">
        <v>23.7</v>
      </c>
      <c r="D40" s="1276">
        <v>97.9</v>
      </c>
      <c r="E40" s="1276">
        <v>99.3</v>
      </c>
      <c r="F40" s="1276">
        <v>18.7</v>
      </c>
      <c r="G40" s="1277">
        <v>95.9</v>
      </c>
      <c r="H40" s="1278">
        <v>99.8</v>
      </c>
      <c r="I40" s="1276">
        <v>20.5</v>
      </c>
      <c r="J40" s="1146">
        <v>97</v>
      </c>
    </row>
    <row r="41" spans="1:10" ht="15.75" customHeight="1">
      <c r="A41" s="658" t="s">
        <v>170</v>
      </c>
      <c r="B41" s="550">
        <v>99.1</v>
      </c>
      <c r="C41" s="488">
        <v>34.4</v>
      </c>
      <c r="D41" s="488">
        <v>97.7</v>
      </c>
      <c r="E41" s="488">
        <v>99.5</v>
      </c>
      <c r="F41" s="488">
        <v>42.4</v>
      </c>
      <c r="G41" s="1558">
        <v>98.8</v>
      </c>
      <c r="H41" s="1440">
        <v>99.3</v>
      </c>
      <c r="I41" s="488">
        <v>36.9</v>
      </c>
      <c r="J41" s="1559">
        <v>98.3</v>
      </c>
    </row>
    <row r="42" spans="1:10" ht="15.75" customHeight="1">
      <c r="A42" s="656" t="s">
        <v>171</v>
      </c>
      <c r="B42" s="561">
        <v>99.5</v>
      </c>
      <c r="C42" s="475">
        <v>37.9</v>
      </c>
      <c r="D42" s="475">
        <v>98.7</v>
      </c>
      <c r="E42" s="491">
        <v>99.8</v>
      </c>
      <c r="F42" s="475">
        <v>47.1</v>
      </c>
      <c r="G42" s="420">
        <v>99.5</v>
      </c>
      <c r="H42" s="563">
        <v>99.6</v>
      </c>
      <c r="I42" s="475">
        <v>41</v>
      </c>
      <c r="J42" s="395">
        <v>99.1</v>
      </c>
    </row>
    <row r="43" spans="1:10" ht="15.75" customHeight="1">
      <c r="A43" s="658" t="s">
        <v>172</v>
      </c>
      <c r="B43" s="550">
        <v>99.6</v>
      </c>
      <c r="C43" s="488">
        <v>52.6</v>
      </c>
      <c r="D43" s="488">
        <v>99.2</v>
      </c>
      <c r="E43" s="488">
        <v>99.9</v>
      </c>
      <c r="F43" s="488">
        <v>58.1</v>
      </c>
      <c r="G43" s="1558">
        <v>99.8</v>
      </c>
      <c r="H43" s="1440">
        <v>99.8</v>
      </c>
      <c r="I43" s="488">
        <v>54.1</v>
      </c>
      <c r="J43" s="1559">
        <v>99.6</v>
      </c>
    </row>
    <row r="44" spans="1:10" customFormat="1" ht="15.75" customHeight="1">
      <c r="A44" s="1086" t="s">
        <v>173</v>
      </c>
      <c r="B44" s="1087">
        <v>99.6</v>
      </c>
      <c r="C44" s="1088">
        <v>40.6</v>
      </c>
      <c r="D44" s="1088">
        <v>99.2</v>
      </c>
      <c r="E44" s="1088">
        <v>99.8</v>
      </c>
      <c r="F44" s="1088">
        <v>33.200000000000003</v>
      </c>
      <c r="G44" s="1089">
        <v>99.6</v>
      </c>
      <c r="H44" s="1090">
        <v>99.8</v>
      </c>
      <c r="I44" s="1088">
        <v>38.5</v>
      </c>
      <c r="J44" s="1091">
        <v>99.4</v>
      </c>
    </row>
    <row r="45" spans="1:10" ht="15.75" customHeight="1">
      <c r="A45" s="658" t="s">
        <v>221</v>
      </c>
      <c r="B45" s="550">
        <v>99.5</v>
      </c>
      <c r="C45" s="488">
        <v>43.5</v>
      </c>
      <c r="D45" s="488">
        <v>98.7</v>
      </c>
      <c r="E45" s="488">
        <v>99.7</v>
      </c>
      <c r="F45" s="488">
        <v>22.1</v>
      </c>
      <c r="G45" s="1558">
        <v>98.5</v>
      </c>
      <c r="H45" s="1440">
        <v>99.6</v>
      </c>
      <c r="I45" s="488">
        <v>30.9</v>
      </c>
      <c r="J45" s="1559">
        <v>98.6</v>
      </c>
    </row>
    <row r="46" spans="1:10" s="1207" customFormat="1" ht="15.75" customHeight="1">
      <c r="A46" s="656" t="s">
        <v>222</v>
      </c>
      <c r="B46" s="524">
        <v>98.8</v>
      </c>
      <c r="C46" s="475">
        <v>35.299999999999997</v>
      </c>
      <c r="D46" s="475">
        <v>97.2</v>
      </c>
      <c r="E46" s="475">
        <v>99.3</v>
      </c>
      <c r="F46" s="475">
        <v>15.5</v>
      </c>
      <c r="G46" s="343">
        <v>96.7</v>
      </c>
      <c r="H46" s="428">
        <v>99.1</v>
      </c>
      <c r="I46" s="475">
        <v>23.3</v>
      </c>
      <c r="J46" s="395">
        <v>97</v>
      </c>
    </row>
    <row r="47" spans="1:10" ht="15.75" customHeight="1">
      <c r="A47" s="658" t="s">
        <v>176</v>
      </c>
      <c r="B47" s="550">
        <v>99.2</v>
      </c>
      <c r="C47" s="488">
        <v>35.299999999999997</v>
      </c>
      <c r="D47" s="488">
        <v>98</v>
      </c>
      <c r="E47" s="488">
        <v>99.7</v>
      </c>
      <c r="F47" s="488">
        <v>47.8</v>
      </c>
      <c r="G47" s="1558">
        <v>99.4</v>
      </c>
      <c r="H47" s="1440">
        <v>99.5</v>
      </c>
      <c r="I47" s="488">
        <v>38.299999999999997</v>
      </c>
      <c r="J47" s="1559">
        <v>98.8</v>
      </c>
    </row>
    <row r="48" spans="1:10" ht="15.75" customHeight="1">
      <c r="A48" s="656" t="s">
        <v>177</v>
      </c>
      <c r="B48" s="561">
        <v>99.3</v>
      </c>
      <c r="C48" s="491">
        <v>30.9</v>
      </c>
      <c r="D48" s="491">
        <v>97.9</v>
      </c>
      <c r="E48" s="491">
        <v>99.6</v>
      </c>
      <c r="F48" s="491">
        <v>21.4</v>
      </c>
      <c r="G48" s="420">
        <v>97.9</v>
      </c>
      <c r="H48" s="563">
        <v>99.5</v>
      </c>
      <c r="I48" s="491">
        <v>25.3</v>
      </c>
      <c r="J48" s="349">
        <v>98.1</v>
      </c>
    </row>
    <row r="49" spans="1:10" ht="15.75" customHeight="1">
      <c r="A49" s="658" t="s">
        <v>178</v>
      </c>
      <c r="B49" s="550">
        <v>99.1</v>
      </c>
      <c r="C49" s="488">
        <v>32.5</v>
      </c>
      <c r="D49" s="488">
        <v>97.1</v>
      </c>
      <c r="E49" s="488">
        <v>99.7</v>
      </c>
      <c r="F49" s="488">
        <v>39.799999999999997</v>
      </c>
      <c r="G49" s="1558">
        <v>99</v>
      </c>
      <c r="H49" s="1440">
        <v>99.4</v>
      </c>
      <c r="I49" s="488">
        <v>34.9</v>
      </c>
      <c r="J49" s="1559">
        <v>98.2</v>
      </c>
    </row>
    <row r="50" spans="1:10" ht="15.75" customHeight="1">
      <c r="A50" s="656" t="s">
        <v>223</v>
      </c>
      <c r="B50" s="561">
        <v>99.4</v>
      </c>
      <c r="C50" s="491">
        <v>25.9</v>
      </c>
      <c r="D50" s="491">
        <v>97.8</v>
      </c>
      <c r="E50" s="491">
        <v>99.5</v>
      </c>
      <c r="F50" s="491">
        <v>38.299999999999997</v>
      </c>
      <c r="G50" s="420">
        <v>98.2</v>
      </c>
      <c r="H50" s="563">
        <v>99.5</v>
      </c>
      <c r="I50" s="491">
        <v>31.9</v>
      </c>
      <c r="J50" s="349">
        <v>98.1</v>
      </c>
    </row>
    <row r="51" spans="1:10" ht="15.75" customHeight="1">
      <c r="A51" s="658" t="s">
        <v>180</v>
      </c>
      <c r="B51" s="550">
        <v>99.4</v>
      </c>
      <c r="C51" s="488">
        <v>49.6</v>
      </c>
      <c r="D51" s="488">
        <v>98.9</v>
      </c>
      <c r="E51" s="488">
        <v>99.7</v>
      </c>
      <c r="F51" s="488">
        <v>37.4</v>
      </c>
      <c r="G51" s="1558">
        <v>99.2</v>
      </c>
      <c r="H51" s="1440">
        <v>99.6</v>
      </c>
      <c r="I51" s="488">
        <v>27</v>
      </c>
      <c r="J51" s="1559">
        <v>98.4</v>
      </c>
    </row>
    <row r="52" spans="1:10" s="1207" customFormat="1" ht="15.75" customHeight="1">
      <c r="A52" s="656" t="s">
        <v>181</v>
      </c>
      <c r="B52" s="524">
        <v>99.5</v>
      </c>
      <c r="C52" s="475">
        <v>28.8</v>
      </c>
      <c r="D52" s="475">
        <v>98.1</v>
      </c>
      <c r="E52" s="475">
        <v>99.4</v>
      </c>
      <c r="F52" s="475">
        <v>24.7</v>
      </c>
      <c r="G52" s="343">
        <v>97.7</v>
      </c>
      <c r="H52" s="428">
        <v>99.5</v>
      </c>
      <c r="I52" s="475">
        <v>26.3</v>
      </c>
      <c r="J52" s="395">
        <v>97.9</v>
      </c>
    </row>
    <row r="53" spans="1:10" ht="15.75" customHeight="1">
      <c r="A53" s="658" t="s">
        <v>182</v>
      </c>
      <c r="B53" s="550">
        <v>99.4</v>
      </c>
      <c r="C53" s="488">
        <v>28.1</v>
      </c>
      <c r="D53" s="488">
        <v>98</v>
      </c>
      <c r="E53" s="488">
        <v>99.4</v>
      </c>
      <c r="F53" s="488">
        <v>33.4</v>
      </c>
      <c r="G53" s="1558">
        <v>98.3</v>
      </c>
      <c r="H53" s="1440">
        <v>99.4</v>
      </c>
      <c r="I53" s="488">
        <v>30.6</v>
      </c>
      <c r="J53" s="1559">
        <v>98.2</v>
      </c>
    </row>
    <row r="54" spans="1:10" s="1207" customFormat="1" ht="15.75" customHeight="1">
      <c r="A54" s="656" t="s">
        <v>224</v>
      </c>
      <c r="B54" s="524">
        <v>99.6</v>
      </c>
      <c r="C54" s="475">
        <v>17.2</v>
      </c>
      <c r="D54" s="475">
        <v>97.3</v>
      </c>
      <c r="E54" s="475">
        <v>99.4</v>
      </c>
      <c r="F54" s="475">
        <v>30.5</v>
      </c>
      <c r="G54" s="343">
        <v>98.3</v>
      </c>
      <c r="H54" s="428">
        <v>99.5</v>
      </c>
      <c r="I54" s="475">
        <v>22.6</v>
      </c>
      <c r="J54" s="395">
        <v>98</v>
      </c>
    </row>
    <row r="55" spans="1:10" ht="15.75" customHeight="1">
      <c r="A55" s="658" t="s">
        <v>225</v>
      </c>
      <c r="B55" s="550">
        <v>99.7</v>
      </c>
      <c r="C55" s="488">
        <v>35.1</v>
      </c>
      <c r="D55" s="488">
        <v>98.8</v>
      </c>
      <c r="E55" s="488">
        <v>99.6</v>
      </c>
      <c r="F55" s="488">
        <v>29.1</v>
      </c>
      <c r="G55" s="1558">
        <v>98.5</v>
      </c>
      <c r="H55" s="1440">
        <v>99.7</v>
      </c>
      <c r="I55" s="488">
        <v>31.9</v>
      </c>
      <c r="J55" s="1559">
        <v>98.7</v>
      </c>
    </row>
    <row r="56" spans="1:10" ht="15.75" customHeight="1">
      <c r="A56" s="656" t="s">
        <v>184</v>
      </c>
      <c r="B56" s="561">
        <v>99.2</v>
      </c>
      <c r="C56" s="491">
        <v>35.700000000000003</v>
      </c>
      <c r="D56" s="491">
        <v>98</v>
      </c>
      <c r="E56" s="491">
        <v>99.6</v>
      </c>
      <c r="F56" s="491">
        <v>32.1</v>
      </c>
      <c r="G56" s="420">
        <v>99</v>
      </c>
      <c r="H56" s="563">
        <v>99.5</v>
      </c>
      <c r="I56" s="491">
        <v>34.1</v>
      </c>
      <c r="J56" s="349">
        <v>98.6</v>
      </c>
    </row>
    <row r="57" spans="1:10" ht="15.75" customHeight="1">
      <c r="A57" s="658" t="s">
        <v>226</v>
      </c>
      <c r="B57" s="550">
        <v>99.8</v>
      </c>
      <c r="C57" s="488">
        <v>36.9</v>
      </c>
      <c r="D57" s="488">
        <v>99.5</v>
      </c>
      <c r="E57" s="488">
        <v>99.8</v>
      </c>
      <c r="F57" s="488">
        <v>26.7</v>
      </c>
      <c r="G57" s="1558">
        <v>99.4</v>
      </c>
      <c r="H57" s="1440">
        <v>99.8</v>
      </c>
      <c r="I57" s="488">
        <v>31.7</v>
      </c>
      <c r="J57" s="1559">
        <v>99.4</v>
      </c>
    </row>
    <row r="58" spans="1:10" ht="15.75" customHeight="1">
      <c r="A58" s="656" t="s">
        <v>186</v>
      </c>
      <c r="B58" s="561">
        <v>99.3</v>
      </c>
      <c r="C58" s="491">
        <v>36.1</v>
      </c>
      <c r="D58" s="491">
        <v>98</v>
      </c>
      <c r="E58" s="491">
        <v>99.7</v>
      </c>
      <c r="F58" s="491">
        <v>25.1</v>
      </c>
      <c r="G58" s="420">
        <v>98.7</v>
      </c>
      <c r="H58" s="563">
        <v>99.6</v>
      </c>
      <c r="I58" s="491">
        <v>31</v>
      </c>
      <c r="J58" s="349">
        <v>98.5</v>
      </c>
    </row>
    <row r="59" spans="1:10" ht="15.75" customHeight="1">
      <c r="A59" s="658" t="s">
        <v>187</v>
      </c>
      <c r="B59" s="1403">
        <v>99.3</v>
      </c>
      <c r="C59" s="1560">
        <v>31.3</v>
      </c>
      <c r="D59" s="1560">
        <v>97.7</v>
      </c>
      <c r="E59" s="1560">
        <v>99.4</v>
      </c>
      <c r="F59" s="1560">
        <v>27.8</v>
      </c>
      <c r="G59" s="1561">
        <v>98.2</v>
      </c>
      <c r="H59" s="1493">
        <v>99.4</v>
      </c>
      <c r="I59" s="1560">
        <v>29.6</v>
      </c>
      <c r="J59" s="1562">
        <v>98</v>
      </c>
    </row>
    <row r="60" spans="1:10" s="1207" customFormat="1" ht="15.75" customHeight="1">
      <c r="A60" s="656" t="s">
        <v>188</v>
      </c>
      <c r="B60" s="565">
        <v>99.4</v>
      </c>
      <c r="C60" s="475">
        <v>27.2</v>
      </c>
      <c r="D60" s="475">
        <v>98</v>
      </c>
      <c r="E60" s="475">
        <v>99.3</v>
      </c>
      <c r="F60" s="475">
        <v>24.2</v>
      </c>
      <c r="G60" s="343">
        <v>97.5</v>
      </c>
      <c r="H60" s="428">
        <v>99.4</v>
      </c>
      <c r="I60" s="475">
        <v>25.8</v>
      </c>
      <c r="J60" s="533">
        <v>97.9</v>
      </c>
    </row>
    <row r="61" spans="1:10" ht="15.75" customHeight="1">
      <c r="A61" s="658" t="s">
        <v>189</v>
      </c>
      <c r="B61" s="1563">
        <v>99.4</v>
      </c>
      <c r="C61" s="488">
        <v>31.9</v>
      </c>
      <c r="D61" s="488">
        <v>98.6</v>
      </c>
      <c r="E61" s="488">
        <v>99.6</v>
      </c>
      <c r="F61" s="488">
        <v>25.5</v>
      </c>
      <c r="G61" s="1558">
        <v>99</v>
      </c>
      <c r="H61" s="1440">
        <v>99.5</v>
      </c>
      <c r="I61" s="488">
        <v>28.5</v>
      </c>
      <c r="J61" s="1559">
        <v>98.8</v>
      </c>
    </row>
    <row r="62" spans="1:10" ht="15.75" customHeight="1">
      <c r="A62" s="656" t="s">
        <v>190</v>
      </c>
      <c r="B62" s="565">
        <v>99.4</v>
      </c>
      <c r="C62" s="475">
        <v>33.088745661874071</v>
      </c>
      <c r="D62" s="475">
        <v>98.507711777740198</v>
      </c>
      <c r="E62" s="475">
        <v>99.6</v>
      </c>
      <c r="F62" s="475">
        <v>14.3</v>
      </c>
      <c r="G62" s="343">
        <v>97.792744836019111</v>
      </c>
      <c r="H62" s="428">
        <v>99.5</v>
      </c>
      <c r="I62" s="524">
        <v>21.8</v>
      </c>
      <c r="J62" s="533">
        <v>98.3</v>
      </c>
    </row>
    <row r="63" spans="1:10" customFormat="1" ht="15.75" customHeight="1">
      <c r="A63" s="1549" t="s">
        <v>191</v>
      </c>
      <c r="B63" s="1550">
        <v>99.1</v>
      </c>
      <c r="C63" s="1551">
        <v>34.6</v>
      </c>
      <c r="D63" s="1551">
        <v>97.6</v>
      </c>
      <c r="E63" s="1551">
        <v>99.3</v>
      </c>
      <c r="F63" s="1551">
        <v>25.1</v>
      </c>
      <c r="G63" s="1552">
        <v>97.8</v>
      </c>
      <c r="H63" s="1553">
        <v>99.2</v>
      </c>
      <c r="I63" s="1551">
        <v>29.5</v>
      </c>
      <c r="J63" s="1554">
        <v>97.8</v>
      </c>
    </row>
    <row r="64" spans="1:10" ht="15.75" customHeight="1">
      <c r="A64" s="656" t="s">
        <v>192</v>
      </c>
      <c r="B64" s="565">
        <v>99.5</v>
      </c>
      <c r="C64" s="475">
        <v>41.3</v>
      </c>
      <c r="D64" s="475">
        <v>98.5</v>
      </c>
      <c r="E64" s="475">
        <v>99.5</v>
      </c>
      <c r="F64" s="475">
        <v>25.1</v>
      </c>
      <c r="G64" s="343">
        <v>97.7</v>
      </c>
      <c r="H64" s="428">
        <v>99.5</v>
      </c>
      <c r="I64" s="343">
        <v>32.700000000000003</v>
      </c>
      <c r="J64" s="533">
        <v>98.3</v>
      </c>
    </row>
    <row r="65" spans="1:10" ht="15.75" customHeight="1">
      <c r="A65" s="658" t="s">
        <v>227</v>
      </c>
      <c r="B65" s="550">
        <v>99.1</v>
      </c>
      <c r="C65" s="488">
        <v>22.1</v>
      </c>
      <c r="D65" s="488">
        <v>97</v>
      </c>
      <c r="E65" s="488">
        <v>99.2</v>
      </c>
      <c r="F65" s="488">
        <v>19.3</v>
      </c>
      <c r="G65" s="1558">
        <v>97.5</v>
      </c>
      <c r="H65" s="1440">
        <v>99.2</v>
      </c>
      <c r="I65" s="488">
        <v>21</v>
      </c>
      <c r="J65" s="1559">
        <v>97.4</v>
      </c>
    </row>
    <row r="66" spans="1:10" ht="15.75" customHeight="1">
      <c r="A66" s="656" t="s">
        <v>194</v>
      </c>
      <c r="B66" s="696">
        <v>99.7</v>
      </c>
      <c r="C66" s="491">
        <v>31.8</v>
      </c>
      <c r="D66" s="491">
        <v>99.2</v>
      </c>
      <c r="E66" s="491">
        <v>99.9</v>
      </c>
      <c r="F66" s="491">
        <v>29.1</v>
      </c>
      <c r="G66" s="420">
        <v>99.8</v>
      </c>
      <c r="H66" s="563">
        <v>99.8</v>
      </c>
      <c r="I66" s="491">
        <v>31.1</v>
      </c>
      <c r="J66" s="803">
        <v>99.6</v>
      </c>
    </row>
    <row r="67" spans="1:10" ht="15.75" customHeight="1">
      <c r="A67" s="658" t="s">
        <v>195</v>
      </c>
      <c r="B67" s="1403">
        <v>99.3</v>
      </c>
      <c r="C67" s="1560">
        <v>33.1</v>
      </c>
      <c r="D67" s="1560">
        <v>98</v>
      </c>
      <c r="E67" s="1560">
        <v>99.5</v>
      </c>
      <c r="F67" s="1560">
        <v>32.5</v>
      </c>
      <c r="G67" s="1561">
        <v>98.6</v>
      </c>
      <c r="H67" s="1493">
        <v>99.4</v>
      </c>
      <c r="I67" s="1560">
        <v>32.799999999999997</v>
      </c>
      <c r="J67" s="1562">
        <v>98.4</v>
      </c>
    </row>
    <row r="68" spans="1:10" ht="15.75" customHeight="1">
      <c r="A68" s="656" t="s">
        <v>196</v>
      </c>
      <c r="B68" s="696">
        <v>99.3</v>
      </c>
      <c r="C68" s="491">
        <v>35.5</v>
      </c>
      <c r="D68" s="491">
        <v>98.1</v>
      </c>
      <c r="E68" s="491">
        <v>99.6</v>
      </c>
      <c r="F68" s="491">
        <v>37.5</v>
      </c>
      <c r="G68" s="420">
        <v>98.6</v>
      </c>
      <c r="H68" s="563">
        <v>99.5</v>
      </c>
      <c r="I68" s="561">
        <v>36.200000000000003</v>
      </c>
      <c r="J68" s="803">
        <v>98.5</v>
      </c>
    </row>
    <row r="69" spans="1:10" ht="15.75" customHeight="1" thickBot="1">
      <c r="A69" s="1564" t="s">
        <v>197</v>
      </c>
      <c r="B69" s="1565">
        <v>99.7</v>
      </c>
      <c r="C69" s="1566">
        <v>25.7</v>
      </c>
      <c r="D69" s="1566">
        <v>97.8</v>
      </c>
      <c r="E69" s="1566">
        <v>99.6</v>
      </c>
      <c r="F69" s="1566">
        <v>48.9</v>
      </c>
      <c r="G69" s="1567">
        <v>99.1</v>
      </c>
      <c r="H69" s="1568">
        <v>99.7</v>
      </c>
      <c r="I69" s="1566">
        <v>33.299999999999997</v>
      </c>
      <c r="J69" s="1569">
        <v>98.7</v>
      </c>
    </row>
    <row r="70" spans="1:10" ht="15.75" customHeight="1" thickTop="1">
      <c r="A70" s="656" t="s">
        <v>198</v>
      </c>
      <c r="B70" s="524" t="s">
        <v>199</v>
      </c>
      <c r="C70" s="475" t="s">
        <v>199</v>
      </c>
      <c r="D70" s="475" t="s">
        <v>199</v>
      </c>
      <c r="E70" s="475" t="s">
        <v>199</v>
      </c>
      <c r="F70" s="475" t="s">
        <v>199</v>
      </c>
      <c r="G70" s="343" t="s">
        <v>199</v>
      </c>
      <c r="H70" s="428" t="s">
        <v>199</v>
      </c>
      <c r="I70" s="475" t="s">
        <v>199</v>
      </c>
      <c r="J70" s="728" t="s">
        <v>199</v>
      </c>
    </row>
    <row r="71" spans="1:10" ht="15.75" customHeight="1">
      <c r="A71" s="658" t="s">
        <v>200</v>
      </c>
      <c r="B71" s="433">
        <f>AVERAGE(B8:B69)</f>
        <v>99.309354838709666</v>
      </c>
      <c r="C71" s="371">
        <f t="shared" ref="C71:J71" si="0">AVERAGE(C8:C69)</f>
        <v>32.469141059062473</v>
      </c>
      <c r="D71" s="371">
        <f t="shared" si="0"/>
        <v>97.909156641576459</v>
      </c>
      <c r="E71" s="371">
        <f t="shared" si="0"/>
        <v>99.452532258064522</v>
      </c>
      <c r="F71" s="371">
        <f t="shared" si="0"/>
        <v>30.269677419354831</v>
      </c>
      <c r="G71" s="432">
        <f t="shared" si="0"/>
        <v>98.161979755419651</v>
      </c>
      <c r="H71" s="417">
        <f t="shared" si="0"/>
        <v>99.414511290322579</v>
      </c>
      <c r="I71" s="319">
        <f t="shared" si="0"/>
        <v>30.331451612903219</v>
      </c>
      <c r="J71" s="879">
        <f t="shared" si="0"/>
        <v>98.1283064516129</v>
      </c>
    </row>
    <row r="72" spans="1:10">
      <c r="A72" s="430" t="s">
        <v>201</v>
      </c>
      <c r="B72" s="427"/>
      <c r="C72" s="427"/>
      <c r="D72" s="427"/>
      <c r="E72" s="427"/>
      <c r="F72" s="427"/>
      <c r="G72" s="427"/>
      <c r="H72" s="427"/>
      <c r="I72" s="427"/>
      <c r="J72" s="427"/>
    </row>
    <row r="134" spans="2:10" ht="27" customHeight="1">
      <c r="B134" s="2232"/>
      <c r="C134" s="2232"/>
      <c r="D134" s="2232"/>
      <c r="E134" s="2232"/>
      <c r="F134" s="2232"/>
      <c r="G134" s="2232"/>
      <c r="H134" s="2232"/>
      <c r="I134" s="2232"/>
      <c r="J134" s="2232"/>
    </row>
  </sheetData>
  <customSheetViews>
    <customSheetView guid="{429188B7-F8E8-41E0-BAA6-8F869C883D4F}" scale="90" showGridLines="0">
      <pane xSplit="1" ySplit="6" topLeftCell="B7" activePane="bottomRight" state="frozen"/>
      <selection pane="bottomRight" activeCell="A2" sqref="A2"/>
      <pageMargins left="0" right="0" top="0" bottom="0" header="0" footer="0"/>
      <pageSetup paperSize="8" firstPageNumber="12" orientation="portrait" r:id="rId1"/>
      <headerFooter alignWithMargins="0">
        <oddHeader xml:space="preserve">&amp;L&amp;"ＭＳ Ｐゴシック,太字"&amp;16ⅴ　市税徴収率
（平成30年度）&amp;"ＭＳ Ｐゴシック,標準"&amp;11
</oddHeader>
      </headerFooter>
    </customSheetView>
    <customSheetView guid="{CFB8F6A3-286B-44DA-98E2-E06FA9DC17D9}" showGridLines="0">
      <pane xSplit="1" ySplit="6" topLeftCell="B7" activePane="bottomRight" state="frozen"/>
      <selection pane="bottomRight" activeCell="D14" sqref="D14"/>
      <colBreaks count="1" manualBreakCount="1">
        <brk id="10" max="1048575" man="1"/>
      </colBreaks>
      <pageMargins left="0" right="0" top="0" bottom="0" header="0" footer="0"/>
      <pageSetup paperSize="9" scale="80" firstPageNumber="12" orientation="portrait" useFirstPageNumber="1" r:id="rId2"/>
      <headerFooter alignWithMargins="0"/>
    </customSheetView>
  </customSheetViews>
  <mergeCells count="13">
    <mergeCell ref="B134:J134"/>
    <mergeCell ref="B1:D1"/>
    <mergeCell ref="E1:G1"/>
    <mergeCell ref="H1:J1"/>
    <mergeCell ref="D2:D3"/>
    <mergeCell ref="J2:J3"/>
    <mergeCell ref="G2:G3"/>
    <mergeCell ref="B2:B3"/>
    <mergeCell ref="C2:C3"/>
    <mergeCell ref="E2:E3"/>
    <mergeCell ref="F2:F3"/>
    <mergeCell ref="H2:H3"/>
    <mergeCell ref="I2:I3"/>
  </mergeCells>
  <phoneticPr fontId="2"/>
  <dataValidations count="1">
    <dataValidation imeMode="disabled" allowBlank="1" showInputMessage="1" showErrorMessage="1" sqref="WVJ11:WVR11 IX11:JF11 ST11:TB11 ACP11:ACX11 AML11:AMT11 AWH11:AWP11 BGD11:BGL11 BPZ11:BQH11 BZV11:CAD11 CJR11:CJZ11 CTN11:CTV11 DDJ11:DDR11 DNF11:DNN11 DXB11:DXJ11 EGX11:EHF11 EQT11:ERB11 FAP11:FAX11 FKL11:FKT11 FUH11:FUP11 GED11:GEL11 GNZ11:GOH11 GXV11:GYD11 HHR11:HHZ11 HRN11:HRV11 IBJ11:IBR11 ILF11:ILN11 IVB11:IVJ11 JEX11:JFF11 JOT11:JPB11 JYP11:JYX11 KIL11:KIT11 KSH11:KSP11 LCD11:LCL11 LLZ11:LMH11 LVV11:LWD11 MFR11:MFZ11 MPN11:MPV11 MZJ11:MZR11 NJF11:NJN11 NTB11:NTJ11 OCX11:ODF11 OMT11:ONB11 OWP11:OWX11 PGL11:PGT11 PQH11:PQP11 QAD11:QAL11 QJZ11:QKH11 QTV11:QUD11 RDR11:RDZ11 RNN11:RNV11 RXJ11:RXR11 SHF11:SHN11 SRB11:SRJ11 TAX11:TBF11 TKT11:TLB11 TUP11:TUX11 UEL11:UET11 UOH11:UOP11 UYD11:UYL11 VHZ11:VIH11 VRV11:VSD11 WBR11:WBZ11 WLN11:WLV11 WVJ63:WVR63 IX63:JF63 ST63:TB63 ACP63:ACX63 AML63:AMT63 AWH63:AWP63 BGD63:BGL63 BPZ63:BQH63 BZV63:CAD63 CJR63:CJZ63 CTN63:CTV63 DDJ63:DDR63 DNF63:DNN63 DXB63:DXJ63 EGX63:EHF63 EQT63:ERB63 FAP63:FAX63 FKL63:FKT63 FUH63:FUP63 GED63:GEL63 GNZ63:GOH63 GXV63:GYD63 HHR63:HHZ63 HRN63:HRV63 IBJ63:IBR63 ILF63:ILN63 IVB63:IVJ63 JEX63:JFF63 JOT63:JPB63 JYP63:JYX63 KIL63:KIT63 KSH63:KSP63 LCD63:LCL63 LLZ63:LMH63 LVV63:LWD63 MFR63:MFZ63 MPN63:MPV63 MZJ63:MZR63 NJF63:NJN63 NTB63:NTJ63 OCX63:ODF63 OMT63:ONB63 OWP63:OWX63 PGL63:PGT63 PQH63:PQP63 QAD63:QAL63 QJZ63:QKH63 QTV63:QUD63 RDR63:RDZ63 RNN63:RNV63 RXJ63:RXR63 SHF63:SHN63 SRB63:SRJ63 TAX63:TBF63 TKT63:TLB63 TUP63:TUX63 UEL63:UET63 UOH63:UOP63 UYD63:UYL63 VHZ63:VIH63 VRV63:VSD63 WBR63:WBZ63 WLN63:WLV63 B8:J69 IX40:JF40 ST40:TB40 ACP40:ACX40 AML40:AMT40 AWH40:AWP40 BGD40:BGL40 BPZ40:BQH40 BZV40:CAD40 CJR40:CJZ40 CTN40:CTV40 DDJ40:DDR40 DNF40:DNN40 DXB40:DXJ40 EGX40:EHF40 EQT40:ERB40 FAP40:FAX40 FKL40:FKT40 FUH40:FUP40 GED40:GEL40 GNZ40:GOH40 GXV40:GYD40 HHR40:HHZ40 HRN40:HRV40 IBJ40:IBR40 ILF40:ILN40 IVB40:IVJ40 JEX40:JFF40 JOT40:JPB40 JYP40:JYX40 KIL40:KIT40 KSH40:KSP40 LCD40:LCL40 LLZ40:LMH40 LVV40:LWD40 MFR40:MFZ40 MPN40:MPV40 MZJ40:MZR40 NJF40:NJN40 NTB40:NTJ40 OCX40:ODF40 OMT40:ONB40 OWP40:OWX40 PGL40:PGT40 PQH40:PQP40 QAD40:QAL40 QJZ40:QKH40 QTV40:QUD40 RDR40:RDZ40 RNN40:RNV40 RXJ40:RXR40 SHF40:SHN40 SRB40:SRJ40 TAX40:TBF40 TKT40:TLB40 TUP40:TUX40 UEL40:UET40 UOH40:UOP40 UYD40:UYL40 VHZ40:VIH40 VRV40:VSD40 WBR40:WBZ40 WLN40:WLV40 WVJ40:WVR40" xr:uid="{00000000-0002-0000-0D00-000000000000}"/>
  </dataValidations>
  <pageMargins left="0.74803149606299213" right="0.23622047244094491" top="1.1417322834645669" bottom="0.39370078740157483" header="0.59055118110236227" footer="0.31496062992125984"/>
  <pageSetup paperSize="9" scale="61" firstPageNumber="12" orientation="portrait" r:id="rId3"/>
  <headerFooter alignWithMargins="0">
    <oddHeader xml:space="preserve">&amp;L&amp;"ＭＳ Ｐゴシック,太字"&amp;16ⅴ　市税徴収率
（令和６年度）&amp;"ＭＳ Ｐゴシック,標準"&amp;11
</oddHeader>
  </headerFooter>
  <rowBreaks count="1" manualBreakCount="1">
    <brk id="72" max="9" man="1"/>
  </rowBreak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0"/>
  </sheetPr>
  <dimension ref="A1:AI93"/>
  <sheetViews>
    <sheetView view="pageBreakPreview" zoomScale="90" zoomScaleNormal="100" zoomScaleSheetLayoutView="90" workbookViewId="0">
      <selection activeCell="J65" sqref="J65"/>
    </sheetView>
  </sheetViews>
  <sheetFormatPr defaultColWidth="8.77734375" defaultRowHeight="13.2"/>
  <cols>
    <col min="1" max="1" width="20.77734375" style="20" customWidth="1"/>
    <col min="2" max="2" width="11.21875" customWidth="1"/>
    <col min="3" max="3" width="62.44140625" customWidth="1"/>
    <col min="4" max="4" width="8.77734375" style="22" customWidth="1"/>
    <col min="28" max="28" width="9.77734375" customWidth="1"/>
  </cols>
  <sheetData>
    <row r="1" spans="1:35" s="22" customFormat="1" ht="20.25" customHeight="1" thickTop="1" thickBot="1">
      <c r="A1" s="2579" t="s">
        <v>584</v>
      </c>
      <c r="B1" s="2580"/>
      <c r="C1" s="2580"/>
      <c r="D1" s="2581"/>
      <c r="E1" s="25"/>
    </row>
    <row r="2" spans="1:35" ht="9" customHeight="1" thickTop="1">
      <c r="C2" s="21"/>
      <c r="D2" s="33"/>
    </row>
    <row r="3" spans="1:35" ht="18" customHeight="1">
      <c r="A3" s="2" t="s">
        <v>585</v>
      </c>
      <c r="B3" s="3" t="s">
        <v>586</v>
      </c>
      <c r="C3" s="3" t="s">
        <v>587</v>
      </c>
      <c r="D3" s="3" t="s">
        <v>588</v>
      </c>
    </row>
    <row r="4" spans="1:35" ht="19.5" customHeight="1">
      <c r="A4" s="10">
        <v>37655</v>
      </c>
      <c r="B4" s="11" t="s">
        <v>186</v>
      </c>
      <c r="C4" s="12" t="s">
        <v>589</v>
      </c>
      <c r="D4" s="11" t="s">
        <v>590</v>
      </c>
      <c r="E4" s="9"/>
    </row>
    <row r="5" spans="1:35" ht="19.5" customHeight="1">
      <c r="A5" s="10">
        <v>37712</v>
      </c>
      <c r="B5" s="11" t="s">
        <v>185</v>
      </c>
      <c r="C5" s="12" t="s">
        <v>591</v>
      </c>
      <c r="D5" s="11" t="s">
        <v>592</v>
      </c>
      <c r="E5" s="9"/>
    </row>
    <row r="6" spans="1:35" ht="19.5" customHeight="1">
      <c r="A6" s="10">
        <v>38078</v>
      </c>
      <c r="B6" s="11" t="s">
        <v>185</v>
      </c>
      <c r="C6" s="12" t="s">
        <v>593</v>
      </c>
      <c r="D6" s="11" t="s">
        <v>592</v>
      </c>
      <c r="E6" s="9"/>
    </row>
    <row r="7" spans="1:35" ht="19.5" customHeight="1">
      <c r="A7" s="2577">
        <v>38292</v>
      </c>
      <c r="B7" s="11" t="s">
        <v>594</v>
      </c>
      <c r="C7" s="12" t="s">
        <v>595</v>
      </c>
      <c r="D7" s="11" t="s">
        <v>590</v>
      </c>
      <c r="E7" s="9"/>
    </row>
    <row r="8" spans="1:35" ht="19.5" customHeight="1">
      <c r="A8" s="2578"/>
      <c r="B8" s="11" t="s">
        <v>196</v>
      </c>
      <c r="C8" s="12" t="s">
        <v>596</v>
      </c>
      <c r="D8" s="11" t="s">
        <v>590</v>
      </c>
      <c r="E8" s="9"/>
    </row>
    <row r="9" spans="1:35" ht="19.5" customHeight="1">
      <c r="A9" s="10">
        <v>38322</v>
      </c>
      <c r="B9" s="11" t="s">
        <v>137</v>
      </c>
      <c r="C9" s="12" t="s">
        <v>597</v>
      </c>
      <c r="D9" s="11" t="s">
        <v>590</v>
      </c>
      <c r="E9" s="9"/>
    </row>
    <row r="10" spans="1:35" ht="19.5" customHeight="1">
      <c r="A10" s="14">
        <v>38326</v>
      </c>
      <c r="B10" s="11" t="s">
        <v>598</v>
      </c>
      <c r="C10" s="12" t="s">
        <v>599</v>
      </c>
      <c r="D10" s="11" t="s">
        <v>592</v>
      </c>
      <c r="E10" s="9"/>
      <c r="AH10" s="23"/>
      <c r="AI10" s="23"/>
    </row>
    <row r="11" spans="1:35" ht="19.5" customHeight="1">
      <c r="A11" s="2577">
        <v>38353</v>
      </c>
      <c r="B11" s="11" t="s">
        <v>162</v>
      </c>
      <c r="C11" s="12" t="s">
        <v>600</v>
      </c>
      <c r="D11" s="11" t="s">
        <v>590</v>
      </c>
      <c r="E11" s="9"/>
      <c r="AH11" s="23"/>
      <c r="AI11" s="23"/>
    </row>
    <row r="12" spans="1:35" ht="19.5" customHeight="1">
      <c r="A12" s="2582"/>
      <c r="B12" s="11" t="s">
        <v>189</v>
      </c>
      <c r="C12" s="12" t="s">
        <v>601</v>
      </c>
      <c r="D12" s="11" t="s">
        <v>590</v>
      </c>
      <c r="E12" s="15"/>
      <c r="F12" s="19"/>
      <c r="G12" s="19"/>
      <c r="H12" s="19"/>
      <c r="I12" s="19"/>
      <c r="J12" s="19"/>
      <c r="K12" s="19"/>
      <c r="L12" s="19"/>
      <c r="M12" s="19"/>
      <c r="N12" s="19"/>
      <c r="O12" s="19"/>
      <c r="P12" s="19"/>
      <c r="R12" s="19"/>
      <c r="S12" s="19"/>
      <c r="V12" s="19"/>
      <c r="W12" s="19"/>
      <c r="X12" s="19"/>
      <c r="Y12" s="19"/>
      <c r="Z12" s="19"/>
      <c r="AA12" s="19"/>
      <c r="AB12" s="19"/>
      <c r="AC12" s="19"/>
      <c r="AD12" s="19"/>
      <c r="AE12" s="19"/>
      <c r="AF12" s="19"/>
      <c r="AG12" s="19"/>
      <c r="AH12" s="24"/>
      <c r="AI12" s="23"/>
    </row>
    <row r="13" spans="1:35" ht="19.5" customHeight="1">
      <c r="A13" s="2582"/>
      <c r="B13" s="11" t="s">
        <v>190</v>
      </c>
      <c r="C13" s="12" t="s">
        <v>602</v>
      </c>
      <c r="D13" s="11" t="s">
        <v>590</v>
      </c>
      <c r="E13" s="9"/>
      <c r="Z13" s="23"/>
      <c r="AA13" s="23"/>
      <c r="AC13" s="23"/>
      <c r="AD13" s="23"/>
      <c r="AE13" s="23"/>
    </row>
    <row r="14" spans="1:35" ht="19.5" customHeight="1">
      <c r="A14" s="2583"/>
      <c r="B14" s="11" t="s">
        <v>194</v>
      </c>
      <c r="C14" s="12" t="s">
        <v>603</v>
      </c>
      <c r="D14" s="11" t="s">
        <v>590</v>
      </c>
      <c r="E14" s="9"/>
    </row>
    <row r="15" spans="1:35" ht="19.5" customHeight="1">
      <c r="A15" s="10">
        <v>38356</v>
      </c>
      <c r="B15" s="11" t="s">
        <v>192</v>
      </c>
      <c r="C15" s="12" t="s">
        <v>604</v>
      </c>
      <c r="D15" s="11" t="s">
        <v>590</v>
      </c>
      <c r="E15" s="9"/>
    </row>
    <row r="16" spans="1:35" ht="19.5" customHeight="1">
      <c r="A16" s="10">
        <v>38363</v>
      </c>
      <c r="B16" s="11" t="s">
        <v>142</v>
      </c>
      <c r="C16" s="12" t="s">
        <v>605</v>
      </c>
      <c r="D16" s="11" t="s">
        <v>590</v>
      </c>
      <c r="E16" s="9"/>
      <c r="G16" s="1"/>
    </row>
    <row r="17" spans="1:5" ht="19.5" customHeight="1">
      <c r="A17" s="14">
        <v>38384</v>
      </c>
      <c r="B17" s="11" t="s">
        <v>147</v>
      </c>
      <c r="C17" s="12" t="s">
        <v>606</v>
      </c>
      <c r="D17" s="11" t="s">
        <v>590</v>
      </c>
      <c r="E17" s="9"/>
    </row>
    <row r="18" spans="1:5" ht="19.5" customHeight="1">
      <c r="A18" s="16"/>
      <c r="B18" s="11" t="s">
        <v>186</v>
      </c>
      <c r="C18" s="12" t="s">
        <v>607</v>
      </c>
      <c r="D18" s="11" t="s">
        <v>590</v>
      </c>
      <c r="E18" s="9"/>
    </row>
    <row r="19" spans="1:5" ht="19.5" customHeight="1">
      <c r="A19" s="10">
        <v>38388</v>
      </c>
      <c r="B19" s="11" t="s">
        <v>191</v>
      </c>
      <c r="C19" s="12" t="s">
        <v>608</v>
      </c>
      <c r="D19" s="11" t="s">
        <v>590</v>
      </c>
      <c r="E19" s="9"/>
    </row>
    <row r="20" spans="1:5" ht="19.5" customHeight="1">
      <c r="A20" s="10">
        <v>38396</v>
      </c>
      <c r="B20" s="11" t="s">
        <v>187</v>
      </c>
      <c r="C20" s="12" t="s">
        <v>609</v>
      </c>
      <c r="D20" s="11" t="s">
        <v>610</v>
      </c>
      <c r="E20" s="9"/>
    </row>
    <row r="21" spans="1:5" ht="19.5" customHeight="1">
      <c r="A21" s="10">
        <v>38431</v>
      </c>
      <c r="B21" s="11" t="s">
        <v>185</v>
      </c>
      <c r="C21" s="12" t="s">
        <v>611</v>
      </c>
      <c r="D21" s="11" t="s">
        <v>592</v>
      </c>
      <c r="E21" s="9"/>
    </row>
    <row r="22" spans="1:5" ht="19.5" customHeight="1">
      <c r="A22" s="10">
        <v>38439</v>
      </c>
      <c r="B22" s="11" t="s">
        <v>155</v>
      </c>
      <c r="C22" s="12" t="s">
        <v>612</v>
      </c>
      <c r="D22" s="11" t="s">
        <v>590</v>
      </c>
      <c r="E22" s="9"/>
    </row>
    <row r="23" spans="1:5" ht="19.5" customHeight="1">
      <c r="A23" s="2577">
        <v>38442</v>
      </c>
      <c r="B23" s="11" t="s">
        <v>613</v>
      </c>
      <c r="C23" s="12" t="s">
        <v>614</v>
      </c>
      <c r="D23" s="11" t="s">
        <v>590</v>
      </c>
      <c r="E23" s="9"/>
    </row>
    <row r="24" spans="1:5" ht="19.5" customHeight="1">
      <c r="A24" s="2578"/>
      <c r="B24" s="11" t="s">
        <v>615</v>
      </c>
      <c r="C24" s="12" t="s">
        <v>616</v>
      </c>
      <c r="D24" s="11" t="s">
        <v>617</v>
      </c>
      <c r="E24" s="9"/>
    </row>
    <row r="25" spans="1:5" ht="19.5" customHeight="1">
      <c r="A25" s="2577">
        <v>38443</v>
      </c>
      <c r="B25" s="11" t="s">
        <v>139</v>
      </c>
      <c r="C25" s="12" t="s">
        <v>618</v>
      </c>
      <c r="D25" s="11" t="s">
        <v>610</v>
      </c>
      <c r="E25" s="9"/>
    </row>
    <row r="26" spans="1:5" ht="19.5" customHeight="1">
      <c r="A26" s="2586"/>
      <c r="B26" s="11" t="s">
        <v>158</v>
      </c>
      <c r="C26" s="12" t="s">
        <v>619</v>
      </c>
      <c r="D26" s="11" t="s">
        <v>610</v>
      </c>
      <c r="E26" s="9"/>
    </row>
    <row r="27" spans="1:5" ht="19.5" customHeight="1">
      <c r="A27" s="2586"/>
      <c r="B27" s="11" t="s">
        <v>303</v>
      </c>
      <c r="C27" s="12" t="s">
        <v>620</v>
      </c>
      <c r="D27" s="11" t="s">
        <v>590</v>
      </c>
      <c r="E27" s="9"/>
    </row>
    <row r="28" spans="1:5" ht="19.5" customHeight="1">
      <c r="A28" s="2586"/>
      <c r="B28" s="11" t="s">
        <v>621</v>
      </c>
      <c r="C28" s="12" t="s">
        <v>622</v>
      </c>
      <c r="D28" s="11" t="s">
        <v>590</v>
      </c>
      <c r="E28" s="9"/>
    </row>
    <row r="29" spans="1:5" ht="19.5" customHeight="1">
      <c r="A29" s="2586"/>
      <c r="B29" s="11" t="s">
        <v>168</v>
      </c>
      <c r="C29" s="12" t="s">
        <v>623</v>
      </c>
      <c r="D29" s="11" t="s">
        <v>590</v>
      </c>
      <c r="E29" s="9"/>
    </row>
    <row r="30" spans="1:5" ht="19.5" customHeight="1">
      <c r="A30" s="2586"/>
      <c r="B30" s="11" t="s">
        <v>181</v>
      </c>
      <c r="C30" s="12" t="s">
        <v>624</v>
      </c>
      <c r="D30" s="11" t="s">
        <v>590</v>
      </c>
      <c r="E30" s="9"/>
    </row>
    <row r="31" spans="1:5" ht="19.5" customHeight="1">
      <c r="A31" s="2587"/>
      <c r="B31" s="11" t="s">
        <v>193</v>
      </c>
      <c r="C31" s="12" t="s">
        <v>625</v>
      </c>
      <c r="D31" s="11" t="s">
        <v>590</v>
      </c>
      <c r="E31" s="9"/>
    </row>
    <row r="32" spans="1:5" ht="19.5" customHeight="1">
      <c r="A32" s="10">
        <v>38565</v>
      </c>
      <c r="B32" s="11" t="s">
        <v>184</v>
      </c>
      <c r="C32" s="12" t="s">
        <v>626</v>
      </c>
      <c r="D32" s="11" t="s">
        <v>590</v>
      </c>
      <c r="E32" s="9"/>
    </row>
    <row r="33" spans="1:5" ht="19.5" customHeight="1">
      <c r="A33" s="10">
        <v>38621</v>
      </c>
      <c r="B33" s="11" t="s">
        <v>188</v>
      </c>
      <c r="C33" s="12" t="s">
        <v>627</v>
      </c>
      <c r="D33" s="11" t="s">
        <v>590</v>
      </c>
      <c r="E33" s="9"/>
    </row>
    <row r="34" spans="1:5" ht="19.5" customHeight="1">
      <c r="A34" s="2577">
        <v>38718</v>
      </c>
      <c r="B34" s="11" t="s">
        <v>166</v>
      </c>
      <c r="C34" s="12" t="s">
        <v>628</v>
      </c>
      <c r="D34" s="11" t="s">
        <v>590</v>
      </c>
      <c r="E34" s="9"/>
    </row>
    <row r="35" spans="1:5" ht="19.5" customHeight="1">
      <c r="A35" s="2582"/>
      <c r="B35" s="11" t="s">
        <v>164</v>
      </c>
      <c r="C35" s="12" t="s">
        <v>629</v>
      </c>
      <c r="D35" s="11" t="s">
        <v>590</v>
      </c>
      <c r="E35" s="9"/>
    </row>
    <row r="36" spans="1:5" ht="19.5" customHeight="1">
      <c r="A36" s="2583"/>
      <c r="B36" s="11" t="s">
        <v>195</v>
      </c>
      <c r="C36" s="12" t="s">
        <v>630</v>
      </c>
      <c r="D36" s="11" t="s">
        <v>590</v>
      </c>
      <c r="E36" s="9"/>
    </row>
    <row r="37" spans="1:5" ht="19.5" customHeight="1">
      <c r="A37" s="10">
        <v>38721</v>
      </c>
      <c r="B37" s="11" t="s">
        <v>192</v>
      </c>
      <c r="C37" s="12" t="s">
        <v>631</v>
      </c>
      <c r="D37" s="11" t="s">
        <v>590</v>
      </c>
      <c r="E37" s="9"/>
    </row>
    <row r="38" spans="1:5" ht="19.5" customHeight="1">
      <c r="A38" s="2584">
        <v>38727</v>
      </c>
      <c r="B38" s="11" t="s">
        <v>188</v>
      </c>
      <c r="C38" s="12" t="s">
        <v>632</v>
      </c>
      <c r="D38" s="11" t="s">
        <v>590</v>
      </c>
      <c r="E38" s="9"/>
    </row>
    <row r="39" spans="1:5" ht="19.5" customHeight="1">
      <c r="A39" s="2585"/>
      <c r="B39" s="11" t="s">
        <v>633</v>
      </c>
      <c r="C39" s="12" t="s">
        <v>634</v>
      </c>
      <c r="D39" s="11" t="s">
        <v>592</v>
      </c>
      <c r="E39" s="9"/>
    </row>
    <row r="40" spans="1:5" ht="19.5" customHeight="1">
      <c r="A40" s="16">
        <v>38740</v>
      </c>
      <c r="B40" s="17" t="s">
        <v>635</v>
      </c>
      <c r="C40" s="18" t="s">
        <v>636</v>
      </c>
      <c r="D40" s="17" t="s">
        <v>590</v>
      </c>
      <c r="E40" s="9"/>
    </row>
    <row r="41" spans="1:5" ht="19.5" customHeight="1">
      <c r="A41" s="10">
        <v>38749</v>
      </c>
      <c r="B41" s="11" t="s">
        <v>160</v>
      </c>
      <c r="C41" s="12" t="s">
        <v>637</v>
      </c>
      <c r="D41" s="11" t="s">
        <v>590</v>
      </c>
      <c r="E41" s="9"/>
    </row>
    <row r="42" spans="1:5" ht="19.5" customHeight="1">
      <c r="A42" s="2577">
        <v>38777</v>
      </c>
      <c r="B42" s="11" t="s">
        <v>161</v>
      </c>
      <c r="C42" s="12" t="s">
        <v>638</v>
      </c>
      <c r="D42" s="11" t="s">
        <v>590</v>
      </c>
      <c r="E42" s="9"/>
    </row>
    <row r="43" spans="1:5" ht="19.5" customHeight="1">
      <c r="A43" s="2578"/>
      <c r="B43" s="11" t="s">
        <v>639</v>
      </c>
      <c r="C43" s="12" t="s">
        <v>640</v>
      </c>
      <c r="D43" s="11" t="s">
        <v>590</v>
      </c>
      <c r="E43" s="9"/>
    </row>
    <row r="44" spans="1:5" ht="19.5" customHeight="1">
      <c r="A44" s="14">
        <v>38796</v>
      </c>
      <c r="B44" s="11" t="s">
        <v>169</v>
      </c>
      <c r="C44" s="12" t="s">
        <v>641</v>
      </c>
      <c r="D44" s="11" t="s">
        <v>592</v>
      </c>
      <c r="E44" s="9"/>
    </row>
    <row r="45" spans="1:5" ht="19.5" customHeight="1">
      <c r="A45" s="10">
        <v>38803</v>
      </c>
      <c r="B45" s="11" t="s">
        <v>642</v>
      </c>
      <c r="C45" s="12" t="s">
        <v>643</v>
      </c>
      <c r="D45" s="11" t="s">
        <v>590</v>
      </c>
      <c r="E45" s="9"/>
    </row>
    <row r="46" spans="1:5" ht="19.5" customHeight="1">
      <c r="A46" s="10">
        <v>38807</v>
      </c>
      <c r="B46" s="11" t="s">
        <v>193</v>
      </c>
      <c r="C46" s="12" t="s">
        <v>644</v>
      </c>
      <c r="D46" s="11" t="s">
        <v>590</v>
      </c>
      <c r="E46" s="9"/>
    </row>
    <row r="47" spans="1:5" ht="19.5" customHeight="1">
      <c r="A47" s="10">
        <v>38991</v>
      </c>
      <c r="B47" s="11" t="s">
        <v>635</v>
      </c>
      <c r="C47" s="12" t="s">
        <v>645</v>
      </c>
      <c r="D47" s="11" t="s">
        <v>590</v>
      </c>
      <c r="E47" s="9"/>
    </row>
    <row r="48" spans="1:5" ht="19.5" customHeight="1">
      <c r="A48" s="10">
        <v>39172</v>
      </c>
      <c r="B48" s="11" t="s">
        <v>646</v>
      </c>
      <c r="C48" s="12" t="s">
        <v>647</v>
      </c>
      <c r="D48" s="11" t="s">
        <v>590</v>
      </c>
      <c r="E48" s="9"/>
    </row>
    <row r="49" spans="1:5" ht="19.5" customHeight="1">
      <c r="A49" s="10">
        <v>39448</v>
      </c>
      <c r="B49" s="11" t="s">
        <v>648</v>
      </c>
      <c r="C49" s="12" t="s">
        <v>649</v>
      </c>
      <c r="D49" s="11" t="s">
        <v>590</v>
      </c>
      <c r="E49" s="9"/>
    </row>
    <row r="50" spans="1:5" ht="19.5" customHeight="1">
      <c r="A50" s="10">
        <v>39630</v>
      </c>
      <c r="B50" s="11" t="s">
        <v>144</v>
      </c>
      <c r="C50" s="12" t="s">
        <v>650</v>
      </c>
      <c r="D50" s="11" t="s">
        <v>590</v>
      </c>
      <c r="E50" s="9"/>
    </row>
    <row r="51" spans="1:5" ht="19.5" customHeight="1">
      <c r="A51" s="10">
        <v>39938</v>
      </c>
      <c r="B51" s="11" t="s">
        <v>149</v>
      </c>
      <c r="C51" s="13" t="s">
        <v>651</v>
      </c>
      <c r="D51" s="11" t="s">
        <v>590</v>
      </c>
      <c r="E51" s="9"/>
    </row>
    <row r="52" spans="1:5" ht="19.5" customHeight="1">
      <c r="A52" s="10">
        <v>39965</v>
      </c>
      <c r="B52" s="11" t="s">
        <v>635</v>
      </c>
      <c r="C52" s="13" t="s">
        <v>652</v>
      </c>
      <c r="D52" s="11" t="s">
        <v>590</v>
      </c>
      <c r="E52" s="9"/>
    </row>
    <row r="53" spans="1:5" ht="19.5" customHeight="1">
      <c r="A53" s="10">
        <v>40179</v>
      </c>
      <c r="B53" s="11" t="s">
        <v>653</v>
      </c>
      <c r="C53" s="13" t="s">
        <v>654</v>
      </c>
      <c r="D53" s="11" t="s">
        <v>592</v>
      </c>
      <c r="E53" s="9"/>
    </row>
    <row r="54" spans="1:5" ht="19.5" customHeight="1">
      <c r="A54" s="14">
        <v>40260</v>
      </c>
      <c r="B54" s="11" t="s">
        <v>655</v>
      </c>
      <c r="C54" s="13" t="s">
        <v>656</v>
      </c>
      <c r="D54" s="11" t="s">
        <v>592</v>
      </c>
      <c r="E54" s="9"/>
    </row>
    <row r="55" spans="1:5" ht="19.5" customHeight="1">
      <c r="A55" s="2577">
        <v>40268</v>
      </c>
      <c r="B55" s="11" t="s">
        <v>303</v>
      </c>
      <c r="C55" s="12" t="s">
        <v>657</v>
      </c>
      <c r="D55" s="11" t="s">
        <v>592</v>
      </c>
    </row>
    <row r="56" spans="1:5" ht="19.5" customHeight="1">
      <c r="A56" s="2587"/>
      <c r="B56" s="11" t="s">
        <v>193</v>
      </c>
      <c r="C56" s="12" t="s">
        <v>658</v>
      </c>
      <c r="D56" s="11" t="s">
        <v>592</v>
      </c>
    </row>
    <row r="57" spans="1:5" ht="19.5" customHeight="1">
      <c r="A57" s="10">
        <v>40756</v>
      </c>
      <c r="B57" s="11" t="s">
        <v>659</v>
      </c>
      <c r="C57" s="12" t="s">
        <v>660</v>
      </c>
      <c r="D57" s="11" t="s">
        <v>592</v>
      </c>
    </row>
    <row r="58" spans="1:5" ht="19.5" customHeight="1">
      <c r="A58" s="10">
        <v>40827</v>
      </c>
      <c r="B58" s="11" t="s">
        <v>661</v>
      </c>
      <c r="C58" s="12" t="s">
        <v>662</v>
      </c>
      <c r="D58" s="11" t="s">
        <v>592</v>
      </c>
    </row>
    <row r="59" spans="1:5" ht="15.75" customHeight="1">
      <c r="A59" s="32"/>
    </row>
    <row r="60" spans="1:5" ht="6" customHeight="1" thickBot="1"/>
    <row r="61" spans="1:5" ht="17.399999999999999" thickTop="1" thickBot="1">
      <c r="A61" s="2579" t="s">
        <v>663</v>
      </c>
      <c r="B61" s="2580"/>
      <c r="C61" s="2580"/>
      <c r="D61" s="2581"/>
    </row>
    <row r="62" spans="1:5" ht="8.25" customHeight="1" thickTop="1"/>
    <row r="63" spans="1:5" s="22" customFormat="1" ht="21.3" customHeight="1">
      <c r="A63" s="2" t="s">
        <v>664</v>
      </c>
      <c r="B63" s="7" t="s">
        <v>665</v>
      </c>
      <c r="C63" s="2588" t="s">
        <v>666</v>
      </c>
      <c r="D63" s="2588"/>
    </row>
    <row r="64" spans="1:5" ht="37.5" customHeight="1">
      <c r="A64" s="7">
        <v>35156</v>
      </c>
      <c r="B64" s="8">
        <v>12</v>
      </c>
      <c r="C64" s="2589" t="s">
        <v>667</v>
      </c>
      <c r="D64" s="2589"/>
    </row>
    <row r="65" spans="1:4" ht="26.25" customHeight="1">
      <c r="A65" s="7">
        <v>35521</v>
      </c>
      <c r="B65" s="8">
        <v>17</v>
      </c>
      <c r="C65" s="2589" t="s">
        <v>668</v>
      </c>
      <c r="D65" s="2589"/>
    </row>
    <row r="66" spans="1:4" ht="26.25" customHeight="1">
      <c r="A66" s="7">
        <v>35886</v>
      </c>
      <c r="B66" s="8">
        <v>21</v>
      </c>
      <c r="C66" s="2589" t="s">
        <v>669</v>
      </c>
      <c r="D66" s="2589"/>
    </row>
    <row r="67" spans="1:4" ht="26.25" customHeight="1">
      <c r="A67" s="7">
        <v>36251</v>
      </c>
      <c r="B67" s="8">
        <v>25</v>
      </c>
      <c r="C67" s="2589" t="s">
        <v>670</v>
      </c>
      <c r="D67" s="2589"/>
    </row>
    <row r="68" spans="1:4" ht="26.25" customHeight="1">
      <c r="A68" s="7">
        <v>36617</v>
      </c>
      <c r="B68" s="8">
        <v>27</v>
      </c>
      <c r="C68" s="2589" t="s">
        <v>671</v>
      </c>
      <c r="D68" s="2589"/>
    </row>
    <row r="69" spans="1:4" ht="26.25" customHeight="1">
      <c r="A69" s="7">
        <v>36982</v>
      </c>
      <c r="B69" s="8">
        <v>28</v>
      </c>
      <c r="C69" s="2589" t="s">
        <v>672</v>
      </c>
      <c r="D69" s="2589"/>
    </row>
    <row r="70" spans="1:4" ht="26.25" customHeight="1">
      <c r="A70" s="7">
        <v>37347</v>
      </c>
      <c r="B70" s="8">
        <v>30</v>
      </c>
      <c r="C70" s="2589" t="s">
        <v>673</v>
      </c>
      <c r="D70" s="2589"/>
    </row>
    <row r="71" spans="1:4" ht="26.25" customHeight="1">
      <c r="A71" s="7">
        <v>37712</v>
      </c>
      <c r="B71" s="8">
        <v>35</v>
      </c>
      <c r="C71" s="2589" t="s">
        <v>674</v>
      </c>
      <c r="D71" s="2589"/>
    </row>
    <row r="72" spans="1:4" ht="26.25" customHeight="1">
      <c r="A72" s="7">
        <v>38443</v>
      </c>
      <c r="B72" s="8">
        <v>35</v>
      </c>
      <c r="C72" s="2589" t="s">
        <v>675</v>
      </c>
      <c r="D72" s="2589"/>
    </row>
    <row r="73" spans="1:4" ht="26.25" customHeight="1">
      <c r="A73" s="7">
        <v>38626</v>
      </c>
      <c r="B73" s="8">
        <v>37</v>
      </c>
      <c r="C73" s="2589" t="s">
        <v>676</v>
      </c>
      <c r="D73" s="2589"/>
    </row>
    <row r="74" spans="1:4" ht="26.25" customHeight="1">
      <c r="A74" s="7">
        <v>38808</v>
      </c>
      <c r="B74" s="8">
        <v>36</v>
      </c>
      <c r="C74" s="2589" t="s">
        <v>677</v>
      </c>
      <c r="D74" s="2589"/>
    </row>
    <row r="75" spans="1:4" ht="26.25" customHeight="1">
      <c r="A75" s="7">
        <v>38991</v>
      </c>
      <c r="B75" s="8">
        <v>37</v>
      </c>
      <c r="C75" s="2589" t="s">
        <v>678</v>
      </c>
      <c r="D75" s="2589"/>
    </row>
    <row r="76" spans="1:4" ht="26.25" customHeight="1">
      <c r="A76" s="7">
        <v>39173</v>
      </c>
      <c r="B76" s="8">
        <v>35</v>
      </c>
      <c r="C76" s="2589" t="s">
        <v>679</v>
      </c>
      <c r="D76" s="2589"/>
    </row>
    <row r="77" spans="1:4" ht="26.25" customHeight="1">
      <c r="A77" s="7">
        <v>39539</v>
      </c>
      <c r="B77" s="8">
        <v>39</v>
      </c>
      <c r="C77" s="2589" t="s">
        <v>680</v>
      </c>
      <c r="D77" s="2589"/>
    </row>
    <row r="78" spans="1:4" ht="26.25" customHeight="1">
      <c r="A78" s="7">
        <v>39904</v>
      </c>
      <c r="B78" s="8">
        <v>41</v>
      </c>
      <c r="C78" s="26" t="s">
        <v>681</v>
      </c>
      <c r="D78" s="34"/>
    </row>
    <row r="79" spans="1:4" ht="26.25" customHeight="1">
      <c r="A79" s="7">
        <v>40269</v>
      </c>
      <c r="B79" s="8">
        <v>40</v>
      </c>
      <c r="C79" s="26" t="s">
        <v>682</v>
      </c>
      <c r="D79" s="34"/>
    </row>
    <row r="80" spans="1:4" ht="26.25" customHeight="1">
      <c r="A80" s="7">
        <v>40634</v>
      </c>
      <c r="B80" s="8">
        <v>41</v>
      </c>
      <c r="C80" s="27" t="s">
        <v>683</v>
      </c>
      <c r="D80" s="34"/>
    </row>
    <row r="81" spans="1:5" ht="26.25" customHeight="1">
      <c r="A81" s="7">
        <v>41000</v>
      </c>
      <c r="B81" s="8">
        <v>41</v>
      </c>
      <c r="C81" s="27" t="s">
        <v>684</v>
      </c>
      <c r="D81" s="34"/>
    </row>
    <row r="82" spans="1:5" ht="26.25" customHeight="1">
      <c r="A82" s="7">
        <v>41365</v>
      </c>
      <c r="B82" s="8">
        <v>42</v>
      </c>
      <c r="C82" s="27" t="s">
        <v>685</v>
      </c>
      <c r="D82" s="34"/>
    </row>
    <row r="83" spans="1:5" ht="26.25" customHeight="1">
      <c r="A83" s="7">
        <v>41730</v>
      </c>
      <c r="B83" s="8">
        <v>43</v>
      </c>
      <c r="C83" s="27" t="s">
        <v>686</v>
      </c>
      <c r="D83" s="34"/>
    </row>
    <row r="84" spans="1:5" ht="26.25" customHeight="1">
      <c r="A84" s="7">
        <v>42095</v>
      </c>
      <c r="B84" s="8">
        <v>45</v>
      </c>
      <c r="C84" s="27" t="s">
        <v>687</v>
      </c>
      <c r="D84" s="34"/>
    </row>
    <row r="85" spans="1:5" ht="26.25" customHeight="1">
      <c r="A85" s="7">
        <v>42461</v>
      </c>
      <c r="B85" s="8">
        <v>47</v>
      </c>
      <c r="C85" s="27" t="s">
        <v>688</v>
      </c>
      <c r="D85" s="34"/>
    </row>
    <row r="86" spans="1:5" ht="26.25" customHeight="1">
      <c r="A86" s="7">
        <v>42736</v>
      </c>
      <c r="B86" s="8">
        <v>48</v>
      </c>
      <c r="C86" s="27" t="s">
        <v>689</v>
      </c>
      <c r="D86" s="34"/>
    </row>
    <row r="87" spans="1:5" ht="26.25" customHeight="1">
      <c r="A87" s="7">
        <v>43191</v>
      </c>
      <c r="B87" s="8">
        <v>54</v>
      </c>
      <c r="C87" s="27" t="s">
        <v>690</v>
      </c>
      <c r="D87" s="34"/>
    </row>
    <row r="88" spans="1:5" ht="26.25" customHeight="1">
      <c r="A88" s="7">
        <v>43556</v>
      </c>
      <c r="B88" s="8">
        <v>58</v>
      </c>
      <c r="C88" s="27" t="s">
        <v>691</v>
      </c>
      <c r="D88" s="34"/>
    </row>
    <row r="89" spans="1:5" ht="26.25" customHeight="1">
      <c r="A89" s="7">
        <v>43922</v>
      </c>
      <c r="B89" s="8">
        <v>60</v>
      </c>
      <c r="C89" s="27" t="s">
        <v>692</v>
      </c>
      <c r="D89" s="34"/>
    </row>
    <row r="90" spans="1:5" ht="26.25" customHeight="1">
      <c r="A90" s="7">
        <v>44287</v>
      </c>
      <c r="B90" s="8">
        <v>62</v>
      </c>
      <c r="C90" s="27" t="s">
        <v>693</v>
      </c>
      <c r="D90" s="34"/>
    </row>
    <row r="91" spans="1:5" ht="21" customHeight="1">
      <c r="A91" s="30"/>
      <c r="B91" s="31"/>
    </row>
    <row r="92" spans="1:5" ht="21" customHeight="1">
      <c r="A92" s="2590"/>
      <c r="B92" s="2590"/>
      <c r="C92" s="2590"/>
      <c r="D92" s="2590"/>
      <c r="E92" s="2590"/>
    </row>
    <row r="93" spans="1:5">
      <c r="A93" s="2590"/>
      <c r="B93" s="2590"/>
      <c r="C93" s="2590"/>
      <c r="D93" s="2590"/>
      <c r="E93" s="2590"/>
    </row>
  </sheetData>
  <dataConsolidate/>
  <customSheetViews>
    <customSheetView guid="{429188B7-F8E8-41E0-BAA6-8F869C883D4F}" topLeftCell="A10">
      <selection activeCell="A2" sqref="A2"/>
      <rowBreaks count="1" manualBreakCount="1">
        <brk id="57" max="3" man="1"/>
      </rowBreaks>
      <pageMargins left="0" right="0" top="0" bottom="0" header="0" footer="0"/>
      <pageSetup paperSize="8" scale="99" fitToHeight="0" orientation="portrait" r:id="rId1"/>
      <headerFooter alignWithMargins="0"/>
    </customSheetView>
  </customSheetViews>
  <mergeCells count="26">
    <mergeCell ref="C63:D63"/>
    <mergeCell ref="C77:D77"/>
    <mergeCell ref="A92:E93"/>
    <mergeCell ref="C71:D71"/>
    <mergeCell ref="C72:D72"/>
    <mergeCell ref="C73:D73"/>
    <mergeCell ref="C74:D74"/>
    <mergeCell ref="C75:D75"/>
    <mergeCell ref="C76:D76"/>
    <mergeCell ref="C64:D64"/>
    <mergeCell ref="C65:D65"/>
    <mergeCell ref="C66:D66"/>
    <mergeCell ref="C69:D69"/>
    <mergeCell ref="C70:D70"/>
    <mergeCell ref="C67:D67"/>
    <mergeCell ref="C68:D68"/>
    <mergeCell ref="A42:A43"/>
    <mergeCell ref="A61:D61"/>
    <mergeCell ref="A1:D1"/>
    <mergeCell ref="A11:A14"/>
    <mergeCell ref="A34:A36"/>
    <mergeCell ref="A38:A39"/>
    <mergeCell ref="A7:A8"/>
    <mergeCell ref="A23:A24"/>
    <mergeCell ref="A25:A31"/>
    <mergeCell ref="A55:A56"/>
  </mergeCells>
  <phoneticPr fontId="2"/>
  <pageMargins left="0.74803149606299213" right="0.74803149606299213" top="0.9055118110236221" bottom="0.47244094488188981" header="0.51181102362204722" footer="0.27559055118110237"/>
  <pageSetup paperSize="9" scale="71" fitToHeight="2" orientation="portrait" r:id="rId2"/>
  <headerFooter alignWithMargins="0"/>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theme="0" tint="-0.14999847407452621"/>
    <pageSetUpPr fitToPage="1"/>
  </sheetPr>
  <dimension ref="A1:O87"/>
  <sheetViews>
    <sheetView view="pageBreakPreview" zoomScaleNormal="100" zoomScaleSheetLayoutView="100" workbookViewId="0">
      <selection activeCell="A13" sqref="A13"/>
    </sheetView>
  </sheetViews>
  <sheetFormatPr defaultColWidth="13" defaultRowHeight="13.2"/>
  <cols>
    <col min="1" max="1" width="15" style="1155" customWidth="1"/>
    <col min="2" max="2" width="31.21875" style="1155" customWidth="1"/>
    <col min="3" max="3" width="89.21875" style="1155" customWidth="1"/>
    <col min="4" max="16384" width="13" style="1155"/>
  </cols>
  <sheetData>
    <row r="1" spans="1:3" ht="19.5" customHeight="1">
      <c r="A1" s="1154"/>
      <c r="B1" s="1154"/>
      <c r="C1" s="1154"/>
    </row>
    <row r="2" spans="1:3" ht="22.5" customHeight="1">
      <c r="A2" s="2154" t="s">
        <v>2</v>
      </c>
      <c r="B2" s="2155"/>
      <c r="C2" s="2155"/>
    </row>
    <row r="3" spans="1:3" ht="22.5" customHeight="1">
      <c r="A3" s="1156"/>
      <c r="B3" s="1157"/>
      <c r="C3" s="1157"/>
    </row>
    <row r="4" spans="1:3" ht="22.5" customHeight="1">
      <c r="A4" s="1154" t="s">
        <v>3</v>
      </c>
      <c r="B4" s="1154"/>
      <c r="C4" s="1154"/>
    </row>
    <row r="5" spans="1:3" ht="7.5" customHeight="1">
      <c r="A5" s="1154"/>
      <c r="B5" s="1154"/>
      <c r="C5" s="1154"/>
    </row>
    <row r="6" spans="1:3" ht="22.5" customHeight="1">
      <c r="A6" s="1158" t="s">
        <v>753</v>
      </c>
      <c r="B6" s="1154"/>
      <c r="C6" s="1154"/>
    </row>
    <row r="7" spans="1:3" ht="7.5" customHeight="1">
      <c r="A7" s="1158"/>
      <c r="B7" s="1154"/>
      <c r="C7" s="1154"/>
    </row>
    <row r="8" spans="1:3" ht="22.5" customHeight="1">
      <c r="A8" s="1158" t="s">
        <v>4</v>
      </c>
      <c r="B8" s="1154"/>
      <c r="C8" s="1154"/>
    </row>
    <row r="9" spans="1:3" ht="7.5" customHeight="1">
      <c r="A9" s="1158"/>
      <c r="B9" s="1154"/>
      <c r="C9" s="1154"/>
    </row>
    <row r="10" spans="1:3" ht="22.5" customHeight="1">
      <c r="A10" s="1158" t="s">
        <v>5</v>
      </c>
      <c r="B10" s="1154"/>
      <c r="C10" s="1154"/>
    </row>
    <row r="11" spans="1:3" ht="22.5" customHeight="1">
      <c r="A11" s="1154" t="s">
        <v>6</v>
      </c>
      <c r="B11" s="1154"/>
      <c r="C11" s="1154"/>
    </row>
    <row r="12" spans="1:3" ht="22.5" customHeight="1">
      <c r="A12" s="1154" t="s">
        <v>7</v>
      </c>
      <c r="B12" s="1154"/>
      <c r="C12" s="1154"/>
    </row>
    <row r="13" spans="1:3" ht="22.5" customHeight="1">
      <c r="A13" s="1154" t="s">
        <v>8</v>
      </c>
      <c r="B13" s="1154"/>
      <c r="C13" s="1154"/>
    </row>
    <row r="14" spans="1:3" ht="22.5" customHeight="1">
      <c r="A14" s="1154"/>
      <c r="B14" s="1154"/>
      <c r="C14" s="1154"/>
    </row>
    <row r="15" spans="1:3" ht="22.5" customHeight="1">
      <c r="A15" s="1159" t="s">
        <v>9</v>
      </c>
      <c r="B15" s="1160" t="s">
        <v>10</v>
      </c>
      <c r="C15" s="1161" t="s">
        <v>11</v>
      </c>
    </row>
    <row r="16" spans="1:3" ht="22.5" customHeight="1">
      <c r="A16" s="2149" t="s">
        <v>12</v>
      </c>
      <c r="B16" s="1162" t="s">
        <v>13</v>
      </c>
      <c r="C16" s="2152" t="s">
        <v>699</v>
      </c>
    </row>
    <row r="17" spans="1:3" ht="22.5" customHeight="1">
      <c r="A17" s="2150"/>
      <c r="B17" s="1163" t="s">
        <v>14</v>
      </c>
      <c r="C17" s="2153"/>
    </row>
    <row r="18" spans="1:3" ht="79.2" customHeight="1">
      <c r="A18" s="2150"/>
      <c r="B18" s="1164" t="s">
        <v>15</v>
      </c>
      <c r="C18" s="2153"/>
    </row>
    <row r="19" spans="1:3" ht="51" customHeight="1">
      <c r="A19" s="2150"/>
      <c r="B19" s="1165" t="s">
        <v>16</v>
      </c>
      <c r="C19" s="1166" t="s">
        <v>17</v>
      </c>
    </row>
    <row r="20" spans="1:3" ht="33" customHeight="1">
      <c r="A20" s="2150"/>
      <c r="B20" s="1164" t="s">
        <v>93</v>
      </c>
      <c r="C20" s="1166" t="s">
        <v>700</v>
      </c>
    </row>
    <row r="21" spans="1:3" ht="22.5" customHeight="1">
      <c r="A21" s="2151"/>
      <c r="B21" s="1167" t="s">
        <v>18</v>
      </c>
      <c r="C21" s="1168" t="s">
        <v>19</v>
      </c>
    </row>
    <row r="22" spans="1:3" ht="118.5" customHeight="1">
      <c r="A22" s="1169" t="s">
        <v>20</v>
      </c>
      <c r="B22" s="1170" t="s">
        <v>21</v>
      </c>
      <c r="C22" s="1152" t="s">
        <v>22</v>
      </c>
    </row>
    <row r="23" spans="1:3" ht="22.5" customHeight="1">
      <c r="A23" s="2149" t="s">
        <v>23</v>
      </c>
      <c r="B23" s="1171" t="s">
        <v>24</v>
      </c>
      <c r="C23" s="1172" t="s">
        <v>25</v>
      </c>
    </row>
    <row r="24" spans="1:3" ht="148.5" customHeight="1">
      <c r="A24" s="2150"/>
      <c r="B24" s="1173" t="s">
        <v>26</v>
      </c>
      <c r="C24" s="1174" t="s">
        <v>27</v>
      </c>
    </row>
    <row r="25" spans="1:3" ht="67.5" customHeight="1">
      <c r="A25" s="2150"/>
      <c r="B25" s="1175" t="s">
        <v>28</v>
      </c>
      <c r="C25" s="1176" t="s">
        <v>29</v>
      </c>
    </row>
    <row r="26" spans="1:3" ht="83.25" customHeight="1">
      <c r="A26" s="2150"/>
      <c r="B26" s="1175" t="s">
        <v>30</v>
      </c>
      <c r="C26" s="1174" t="s">
        <v>31</v>
      </c>
    </row>
    <row r="27" spans="1:3" ht="120.75" customHeight="1">
      <c r="A27" s="2150"/>
      <c r="B27" s="1165" t="s">
        <v>32</v>
      </c>
      <c r="C27" s="1177" t="s">
        <v>33</v>
      </c>
    </row>
    <row r="28" spans="1:3" ht="45" customHeight="1">
      <c r="A28" s="2150"/>
      <c r="B28" s="1178" t="s">
        <v>34</v>
      </c>
      <c r="C28" s="1177" t="s">
        <v>754</v>
      </c>
    </row>
    <row r="29" spans="1:3" ht="229.5" customHeight="1">
      <c r="A29" s="2151"/>
      <c r="B29" s="1179" t="s">
        <v>35</v>
      </c>
      <c r="C29" s="1180" t="s">
        <v>755</v>
      </c>
    </row>
    <row r="30" spans="1:3" ht="111" customHeight="1">
      <c r="A30" s="2149" t="s">
        <v>36</v>
      </c>
      <c r="B30" s="2162" t="s">
        <v>37</v>
      </c>
      <c r="C30" s="1152" t="s">
        <v>38</v>
      </c>
    </row>
    <row r="31" spans="1:3" ht="45" customHeight="1">
      <c r="A31" s="2151"/>
      <c r="B31" s="2163"/>
      <c r="C31" s="1181" t="s">
        <v>39</v>
      </c>
    </row>
    <row r="32" spans="1:3" ht="45" customHeight="1">
      <c r="A32" s="2159" t="s">
        <v>40</v>
      </c>
      <c r="B32" s="1182" t="s">
        <v>41</v>
      </c>
      <c r="C32" s="1183" t="s">
        <v>42</v>
      </c>
    </row>
    <row r="33" spans="1:15" ht="45" customHeight="1">
      <c r="A33" s="2160"/>
      <c r="B33" s="1165" t="s">
        <v>43</v>
      </c>
      <c r="C33" s="1183" t="s">
        <v>42</v>
      </c>
    </row>
    <row r="34" spans="1:15" ht="22.5" customHeight="1">
      <c r="A34" s="2160"/>
      <c r="B34" s="1165" t="s">
        <v>44</v>
      </c>
      <c r="C34" s="1184" t="s">
        <v>45</v>
      </c>
    </row>
    <row r="35" spans="1:15" ht="23.4" customHeight="1">
      <c r="A35" s="2160"/>
      <c r="B35" s="1165" t="s">
        <v>46</v>
      </c>
      <c r="C35" s="1177" t="s">
        <v>756</v>
      </c>
    </row>
    <row r="36" spans="1:15" ht="22.5" customHeight="1">
      <c r="A36" s="2160"/>
      <c r="B36" s="1165" t="s">
        <v>47</v>
      </c>
      <c r="C36" s="1185" t="s">
        <v>757</v>
      </c>
    </row>
    <row r="37" spans="1:15" ht="44.4" customHeight="1">
      <c r="A37" s="2160"/>
      <c r="B37" s="1186" t="s">
        <v>48</v>
      </c>
      <c r="C37" s="1177" t="s">
        <v>49</v>
      </c>
    </row>
    <row r="38" spans="1:15" ht="49.5" customHeight="1">
      <c r="A38" s="2161"/>
      <c r="B38" s="1187" t="s">
        <v>50</v>
      </c>
      <c r="C38" s="1168" t="s">
        <v>51</v>
      </c>
    </row>
    <row r="39" spans="1:15" ht="60.75" customHeight="1">
      <c r="A39" s="2149" t="s">
        <v>52</v>
      </c>
      <c r="B39" s="1188" t="s">
        <v>53</v>
      </c>
      <c r="C39" s="1183" t="s">
        <v>54</v>
      </c>
      <c r="O39" s="1189"/>
    </row>
    <row r="40" spans="1:15" ht="23.25" customHeight="1">
      <c r="A40" s="2150"/>
      <c r="B40" s="1190" t="s">
        <v>55</v>
      </c>
      <c r="C40" s="1184" t="s">
        <v>56</v>
      </c>
    </row>
    <row r="41" spans="1:15" ht="23.25" customHeight="1">
      <c r="A41" s="2150"/>
      <c r="B41" s="1190" t="s">
        <v>57</v>
      </c>
      <c r="C41" s="1184" t="s">
        <v>58</v>
      </c>
    </row>
    <row r="42" spans="1:15" ht="183.75" customHeight="1">
      <c r="A42" s="2150"/>
      <c r="B42" s="1190" t="s">
        <v>59</v>
      </c>
      <c r="C42" s="1166" t="s">
        <v>60</v>
      </c>
    </row>
    <row r="43" spans="1:15" ht="67.5" customHeight="1">
      <c r="A43" s="2151"/>
      <c r="B43" s="1191" t="s">
        <v>61</v>
      </c>
      <c r="C43" s="1192" t="s">
        <v>62</v>
      </c>
    </row>
    <row r="44" spans="1:15" ht="250.2" customHeight="1">
      <c r="A44" s="2149" t="s">
        <v>63</v>
      </c>
      <c r="B44" s="1193" t="s">
        <v>64</v>
      </c>
      <c r="C44" s="143" t="s">
        <v>695</v>
      </c>
    </row>
    <row r="45" spans="1:15" ht="42.75" customHeight="1">
      <c r="A45" s="2150"/>
      <c r="B45" s="1194" t="s">
        <v>65</v>
      </c>
      <c r="C45" s="1195" t="s">
        <v>66</v>
      </c>
    </row>
    <row r="46" spans="1:15" ht="54" customHeight="1">
      <c r="A46" s="2150"/>
      <c r="B46" s="1196" t="s">
        <v>67</v>
      </c>
      <c r="C46" s="1197" t="s">
        <v>68</v>
      </c>
    </row>
    <row r="47" spans="1:15" ht="45" customHeight="1">
      <c r="A47" s="2150"/>
      <c r="B47" s="1198" t="s">
        <v>69</v>
      </c>
      <c r="C47" s="1177" t="s">
        <v>70</v>
      </c>
    </row>
    <row r="48" spans="1:15" ht="74.25" customHeight="1">
      <c r="A48" s="2150"/>
      <c r="B48" s="1199" t="s">
        <v>71</v>
      </c>
      <c r="C48" s="143" t="s">
        <v>72</v>
      </c>
    </row>
    <row r="49" spans="1:3" ht="129.75" customHeight="1">
      <c r="A49" s="2151"/>
      <c r="B49" s="1200" t="s">
        <v>73</v>
      </c>
      <c r="C49" s="1201" t="s">
        <v>74</v>
      </c>
    </row>
    <row r="50" spans="1:3" ht="45" customHeight="1">
      <c r="A50" s="2156" t="s">
        <v>75</v>
      </c>
      <c r="B50" s="1202" t="s">
        <v>76</v>
      </c>
      <c r="C50" s="1203" t="s">
        <v>77</v>
      </c>
    </row>
    <row r="51" spans="1:3" ht="45" customHeight="1">
      <c r="A51" s="2157"/>
      <c r="B51" s="1204" t="s">
        <v>78</v>
      </c>
      <c r="C51" s="1180" t="s">
        <v>79</v>
      </c>
    </row>
    <row r="53" spans="1:3">
      <c r="C53" s="1189"/>
    </row>
    <row r="54" spans="1:3">
      <c r="C54" s="1189"/>
    </row>
    <row r="55" spans="1:3">
      <c r="C55" s="1189"/>
    </row>
    <row r="86" spans="1:3" ht="21.75" customHeight="1">
      <c r="A86" s="2158"/>
      <c r="B86" s="2158"/>
      <c r="C86" s="2158"/>
    </row>
    <row r="87" spans="1:3" ht="18" customHeight="1">
      <c r="A87" s="1205"/>
      <c r="B87" s="1205"/>
      <c r="C87" s="1205"/>
    </row>
  </sheetData>
  <customSheetViews>
    <customSheetView guid="{429188B7-F8E8-41E0-BAA6-8F869C883D4F}">
      <selection activeCell="A6" sqref="A6"/>
      <rowBreaks count="1" manualBreakCount="1">
        <brk id="41" max="2" man="1"/>
      </rowBreaks>
      <pageMargins left="0" right="0" top="0" bottom="0" header="0" footer="0"/>
      <pageSetup paperSize="8" orientation="portrait" r:id="rId1"/>
      <headerFooter alignWithMargins="0"/>
    </customSheetView>
    <customSheetView guid="{CFB8F6A3-286B-44DA-98E2-E06FA9DC17D9}" showPageBreaks="1" printArea="1" view="pageBreakPreview" topLeftCell="A7">
      <selection activeCell="C8" sqref="C8"/>
      <rowBreaks count="1" manualBreakCount="1">
        <brk id="38" max="2" man="1"/>
      </rowBreaks>
      <pageMargins left="0" right="0" top="0" bottom="0" header="0" footer="0"/>
      <pageSetup paperSize="9" scale="80" orientation="portrait" r:id="rId2"/>
      <headerFooter alignWithMargins="0"/>
    </customSheetView>
  </customSheetViews>
  <mergeCells count="11">
    <mergeCell ref="A86:C86"/>
    <mergeCell ref="A32:A38"/>
    <mergeCell ref="A39:A43"/>
    <mergeCell ref="A44:A49"/>
    <mergeCell ref="A30:A31"/>
    <mergeCell ref="B30:B31"/>
    <mergeCell ref="A16:A21"/>
    <mergeCell ref="C16:C18"/>
    <mergeCell ref="A23:A29"/>
    <mergeCell ref="A2:C2"/>
    <mergeCell ref="A50:A51"/>
  </mergeCells>
  <phoneticPr fontId="2"/>
  <printOptions horizontalCentered="1"/>
  <pageMargins left="0.74803149606299213" right="0.39370078740157483" top="0.78740157480314965" bottom="0.78740157480314965" header="0.23622047244094491" footer="0.31496062992125984"/>
  <pageSetup paperSize="9" scale="68" fitToHeight="3"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2"/>
  <dimension ref="A1:AN77"/>
  <sheetViews>
    <sheetView showGridLines="0" tabSelected="1" view="pageBreakPreview" zoomScale="80" zoomScaleNormal="80" zoomScaleSheetLayoutView="80" workbookViewId="0">
      <pane xSplit="1" ySplit="6" topLeftCell="B8" activePane="bottomRight" state="frozen"/>
      <selection activeCell="E53" sqref="E53"/>
      <selection pane="topRight" activeCell="E53" sqref="E53"/>
      <selection pane="bottomLeft" activeCell="E53" sqref="E53"/>
      <selection pane="bottomRight" activeCell="F37" sqref="F37"/>
    </sheetView>
  </sheetViews>
  <sheetFormatPr defaultColWidth="9" defaultRowHeight="14.4"/>
  <cols>
    <col min="1" max="1" width="12.44140625" style="776" customWidth="1"/>
    <col min="2" max="2" width="17.44140625" style="375" customWidth="1"/>
    <col min="3" max="3" width="16.88671875" style="375" customWidth="1"/>
    <col min="4" max="4" width="9" style="375" customWidth="1"/>
    <col min="5" max="5" width="15.21875" style="375" customWidth="1"/>
    <col min="6" max="6" width="16.88671875" style="375" customWidth="1"/>
    <col min="7" max="7" width="9" style="375" customWidth="1"/>
    <col min="8" max="8" width="15.44140625" style="375" customWidth="1"/>
    <col min="9" max="9" width="8.77734375" style="375" customWidth="1"/>
    <col min="10" max="10" width="13.5546875" style="375" customWidth="1"/>
    <col min="11" max="11" width="10.33203125" style="375" customWidth="1"/>
    <col min="12" max="12" width="13.6640625" style="375" customWidth="1"/>
    <col min="13" max="13" width="9.77734375" style="375" customWidth="1"/>
    <col min="14" max="16" width="11.5546875" style="375" customWidth="1"/>
    <col min="17" max="17" width="13.44140625" style="375" bestFit="1" customWidth="1"/>
    <col min="18" max="18" width="12.5546875" style="375" customWidth="1"/>
    <col min="19" max="19" width="10.44140625" style="375" customWidth="1"/>
    <col min="20" max="20" width="12.44140625" style="776" customWidth="1"/>
    <col min="21" max="22" width="12.44140625" style="375" customWidth="1"/>
    <col min="23" max="23" width="15.6640625" style="375" customWidth="1"/>
    <col min="24" max="24" width="16.33203125" style="375" customWidth="1"/>
    <col min="25" max="25" width="13.21875" style="375" customWidth="1"/>
    <col min="26" max="26" width="17.44140625" style="375" customWidth="1"/>
    <col min="27" max="28" width="27.77734375" style="375" customWidth="1"/>
    <col min="29" max="29" width="11.5546875" style="375" customWidth="1"/>
    <col min="30" max="31" width="21.44140625" style="375" customWidth="1"/>
    <col min="32" max="36" width="15" style="375" customWidth="1"/>
    <col min="37" max="37" width="15" style="608" customWidth="1"/>
    <col min="38" max="39" width="9.5546875" style="375" customWidth="1"/>
    <col min="40" max="16384" width="9" style="375"/>
  </cols>
  <sheetData>
    <row r="1" spans="1:39" s="368" customFormat="1" ht="19.2">
      <c r="A1" s="763" t="s">
        <v>80</v>
      </c>
      <c r="F1" s="314"/>
      <c r="T1" s="763"/>
      <c r="AK1" s="314"/>
    </row>
    <row r="2" spans="1:39" ht="18.75" customHeight="1">
      <c r="A2" s="346"/>
      <c r="B2" s="424"/>
      <c r="C2" s="424"/>
      <c r="F2" s="2186"/>
      <c r="G2" s="2187"/>
      <c r="H2" s="2187"/>
      <c r="I2" s="2187"/>
      <c r="J2" s="2187"/>
      <c r="K2" s="2187"/>
      <c r="L2" s="2187"/>
      <c r="N2" s="316"/>
      <c r="S2" s="317"/>
      <c r="T2" s="346"/>
      <c r="AJ2" s="424"/>
      <c r="AK2" s="394"/>
      <c r="AL2" s="424"/>
      <c r="AM2" s="424"/>
    </row>
    <row r="3" spans="1:39" s="776" customFormat="1">
      <c r="A3" s="649" t="s">
        <v>81</v>
      </c>
      <c r="B3" s="2178" t="s">
        <v>82</v>
      </c>
      <c r="C3" s="676"/>
      <c r="D3" s="677"/>
      <c r="E3" s="677"/>
      <c r="F3" s="677"/>
      <c r="G3" s="677"/>
      <c r="H3" s="313" t="s">
        <v>83</v>
      </c>
      <c r="I3" s="393"/>
      <c r="J3" s="2174" t="s">
        <v>84</v>
      </c>
      <c r="K3" s="2175"/>
      <c r="L3" s="2175"/>
      <c r="M3" s="2175"/>
      <c r="N3" s="2188" t="s">
        <v>85</v>
      </c>
      <c r="O3" s="2175"/>
      <c r="P3" s="2189"/>
      <c r="Q3" s="2165" t="s">
        <v>86</v>
      </c>
      <c r="R3" s="2168" t="s">
        <v>87</v>
      </c>
      <c r="S3" s="2192" t="s">
        <v>88</v>
      </c>
      <c r="T3" s="2171" t="s">
        <v>89</v>
      </c>
      <c r="U3" s="2188" t="s">
        <v>90</v>
      </c>
      <c r="V3" s="2175"/>
      <c r="W3" s="2175"/>
      <c r="X3" s="2189"/>
      <c r="Y3" s="2196" t="s">
        <v>91</v>
      </c>
      <c r="Z3" s="2201" t="s">
        <v>92</v>
      </c>
      <c r="AA3" s="2210" t="s">
        <v>93</v>
      </c>
      <c r="AB3" s="2211"/>
      <c r="AC3" s="2199"/>
      <c r="AD3" s="2199"/>
      <c r="AE3" s="2212"/>
      <c r="AF3" s="2203" t="s">
        <v>94</v>
      </c>
      <c r="AG3" s="2198" t="s">
        <v>95</v>
      </c>
      <c r="AH3" s="2199"/>
      <c r="AI3" s="2200"/>
      <c r="AJ3" s="679" t="s">
        <v>96</v>
      </c>
      <c r="AK3" s="680" t="s">
        <v>97</v>
      </c>
    </row>
    <row r="4" spans="1:39" s="776" customFormat="1">
      <c r="A4" s="650"/>
      <c r="B4" s="2179"/>
      <c r="C4" s="681" t="s">
        <v>98</v>
      </c>
      <c r="D4" s="682" t="s">
        <v>99</v>
      </c>
      <c r="E4" s="682" t="s">
        <v>100</v>
      </c>
      <c r="F4" s="683" t="s">
        <v>101</v>
      </c>
      <c r="G4" s="874" t="s">
        <v>102</v>
      </c>
      <c r="H4" s="396"/>
      <c r="I4" s="318" t="s">
        <v>99</v>
      </c>
      <c r="J4" s="876"/>
      <c r="K4" s="2182" t="s">
        <v>103</v>
      </c>
      <c r="L4" s="2184" t="s">
        <v>104</v>
      </c>
      <c r="M4" s="2194" t="s">
        <v>105</v>
      </c>
      <c r="N4" s="874"/>
      <c r="O4" s="2182" t="s">
        <v>106</v>
      </c>
      <c r="P4" s="2184" t="s">
        <v>107</v>
      </c>
      <c r="Q4" s="2166"/>
      <c r="R4" s="2169"/>
      <c r="S4" s="2193"/>
      <c r="T4" s="2172"/>
      <c r="U4" s="2190" t="s">
        <v>108</v>
      </c>
      <c r="V4" s="2190" t="s">
        <v>109</v>
      </c>
      <c r="W4" s="2190" t="s">
        <v>110</v>
      </c>
      <c r="X4" s="2190" t="s">
        <v>111</v>
      </c>
      <c r="Y4" s="2169"/>
      <c r="Z4" s="2202"/>
      <c r="AA4" s="2213" t="s">
        <v>696</v>
      </c>
      <c r="AB4" s="2214"/>
      <c r="AC4" s="2208" t="s">
        <v>112</v>
      </c>
      <c r="AD4" s="2208" t="s">
        <v>113</v>
      </c>
      <c r="AE4" s="2206" t="s">
        <v>114</v>
      </c>
      <c r="AF4" s="2204"/>
      <c r="AG4" s="2184" t="s">
        <v>115</v>
      </c>
      <c r="AH4" s="2184" t="s">
        <v>13</v>
      </c>
      <c r="AI4" s="2184" t="s">
        <v>116</v>
      </c>
      <c r="AJ4" s="68" t="s">
        <v>117</v>
      </c>
      <c r="AK4" s="70" t="s">
        <v>117</v>
      </c>
    </row>
    <row r="5" spans="1:39" s="776" customFormat="1">
      <c r="A5" s="650"/>
      <c r="B5" s="2180"/>
      <c r="C5" s="684" t="s">
        <v>118</v>
      </c>
      <c r="D5" s="685" t="s">
        <v>119</v>
      </c>
      <c r="E5" s="686" t="s">
        <v>120</v>
      </c>
      <c r="F5" s="686" t="s">
        <v>120</v>
      </c>
      <c r="G5" s="875" t="s">
        <v>120</v>
      </c>
      <c r="H5" s="782"/>
      <c r="I5" s="423" t="s">
        <v>119</v>
      </c>
      <c r="J5" s="684" t="s">
        <v>121</v>
      </c>
      <c r="K5" s="2183"/>
      <c r="L5" s="2185"/>
      <c r="M5" s="2195"/>
      <c r="N5" s="686" t="s">
        <v>122</v>
      </c>
      <c r="O5" s="2183"/>
      <c r="P5" s="2185"/>
      <c r="Q5" s="2167"/>
      <c r="R5" s="2170"/>
      <c r="S5" s="2193"/>
      <c r="T5" s="2173"/>
      <c r="U5" s="2191"/>
      <c r="V5" s="2197"/>
      <c r="W5" s="2191"/>
      <c r="X5" s="2191"/>
      <c r="Y5" s="2170"/>
      <c r="Z5" s="2202"/>
      <c r="AA5" s="298" t="s">
        <v>697</v>
      </c>
      <c r="AB5" s="410" t="s">
        <v>698</v>
      </c>
      <c r="AC5" s="2209"/>
      <c r="AD5" s="2209"/>
      <c r="AE5" s="2207"/>
      <c r="AF5" s="2205"/>
      <c r="AG5" s="2197"/>
      <c r="AH5" s="2197"/>
      <c r="AI5" s="2197"/>
      <c r="AJ5" s="687" t="s">
        <v>123</v>
      </c>
      <c r="AK5" s="688" t="s">
        <v>123</v>
      </c>
    </row>
    <row r="6" spans="1:39" ht="16.5" customHeight="1">
      <c r="A6" s="651" t="s">
        <v>124</v>
      </c>
      <c r="B6" s="655" t="s">
        <v>125</v>
      </c>
      <c r="C6" s="652" t="s">
        <v>126</v>
      </c>
      <c r="D6" s="521" t="s">
        <v>127</v>
      </c>
      <c r="E6" s="521" t="s">
        <v>127</v>
      </c>
      <c r="F6" s="521" t="s">
        <v>127</v>
      </c>
      <c r="G6" s="689" t="s">
        <v>127</v>
      </c>
      <c r="H6" s="521" t="s">
        <v>128</v>
      </c>
      <c r="I6" s="653" t="s">
        <v>127</v>
      </c>
      <c r="J6" s="652" t="s">
        <v>125</v>
      </c>
      <c r="K6" s="521" t="s">
        <v>125</v>
      </c>
      <c r="L6" s="521" t="s">
        <v>125</v>
      </c>
      <c r="M6" s="689"/>
      <c r="N6" s="521" t="s">
        <v>125</v>
      </c>
      <c r="O6" s="521" t="s">
        <v>125</v>
      </c>
      <c r="P6" s="521" t="s">
        <v>125</v>
      </c>
      <c r="Q6" s="652" t="s">
        <v>125</v>
      </c>
      <c r="R6" s="521" t="s">
        <v>129</v>
      </c>
      <c r="S6" s="653" t="s">
        <v>130</v>
      </c>
      <c r="T6" s="655" t="s">
        <v>131</v>
      </c>
      <c r="U6" s="521" t="s">
        <v>131</v>
      </c>
      <c r="V6" s="521" t="s">
        <v>127</v>
      </c>
      <c r="W6" s="521" t="s">
        <v>132</v>
      </c>
      <c r="X6" s="521" t="s">
        <v>131</v>
      </c>
      <c r="Y6" s="521" t="s">
        <v>131</v>
      </c>
      <c r="Z6" s="653" t="s">
        <v>131</v>
      </c>
      <c r="AA6" s="655" t="s">
        <v>133</v>
      </c>
      <c r="AB6" s="791" t="s">
        <v>133</v>
      </c>
      <c r="AC6" s="521" t="s">
        <v>134</v>
      </c>
      <c r="AD6" s="521"/>
      <c r="AE6" s="653" t="s">
        <v>134</v>
      </c>
      <c r="AF6" s="655" t="s">
        <v>132</v>
      </c>
      <c r="AG6" s="690" t="s">
        <v>131</v>
      </c>
      <c r="AH6" s="691" t="s">
        <v>13</v>
      </c>
      <c r="AI6" s="692" t="s">
        <v>135</v>
      </c>
      <c r="AJ6" s="691" t="s">
        <v>136</v>
      </c>
      <c r="AK6" s="693" t="s">
        <v>136</v>
      </c>
    </row>
    <row r="7" spans="1:39" ht="16.5" hidden="1" customHeight="1">
      <c r="A7" s="650"/>
      <c r="B7" s="886"/>
      <c r="C7" s="884"/>
      <c r="D7" s="510"/>
      <c r="E7" s="510"/>
      <c r="F7" s="510"/>
      <c r="G7" s="140"/>
      <c r="H7" s="510"/>
      <c r="I7" s="134"/>
      <c r="J7" s="884"/>
      <c r="K7" s="510"/>
      <c r="L7" s="510"/>
      <c r="M7" s="140"/>
      <c r="N7" s="510"/>
      <c r="O7" s="510"/>
      <c r="P7" s="510"/>
      <c r="Q7" s="884"/>
      <c r="R7" s="792"/>
      <c r="S7" s="134"/>
      <c r="T7" s="886"/>
      <c r="U7" s="510"/>
      <c r="V7" s="884"/>
      <c r="W7" s="510"/>
      <c r="X7" s="884"/>
      <c r="Y7" s="510"/>
      <c r="Z7" s="134"/>
      <c r="AA7" s="886"/>
      <c r="AB7" s="792"/>
      <c r="AC7" s="510"/>
      <c r="AD7" s="510"/>
      <c r="AE7" s="134"/>
      <c r="AF7" s="886"/>
      <c r="AG7" s="140"/>
      <c r="AH7" s="510"/>
      <c r="AI7" s="884"/>
      <c r="AJ7" s="510"/>
      <c r="AK7" s="885"/>
    </row>
    <row r="8" spans="1:39" ht="16.05" customHeight="1">
      <c r="A8" s="694" t="s">
        <v>137</v>
      </c>
      <c r="B8" s="542">
        <v>234530</v>
      </c>
      <c r="C8" s="556">
        <v>1931</v>
      </c>
      <c r="D8" s="71">
        <v>-1.6</v>
      </c>
      <c r="E8" s="71">
        <v>8.5</v>
      </c>
      <c r="F8" s="71">
        <v>54</v>
      </c>
      <c r="G8" s="51">
        <v>37.4</v>
      </c>
      <c r="H8" s="48">
        <v>137669</v>
      </c>
      <c r="I8" s="55">
        <v>-0.4</v>
      </c>
      <c r="J8" s="556">
        <v>-3496</v>
      </c>
      <c r="K8" s="48">
        <v>904</v>
      </c>
      <c r="L8" s="48">
        <v>4400</v>
      </c>
      <c r="M8" s="63">
        <v>0.99</v>
      </c>
      <c r="N8" s="797">
        <v>-307</v>
      </c>
      <c r="O8" s="48">
        <v>8076</v>
      </c>
      <c r="P8" s="48">
        <v>8383</v>
      </c>
      <c r="Q8" s="556">
        <v>251084</v>
      </c>
      <c r="R8" s="696">
        <v>102.6</v>
      </c>
      <c r="S8" s="657">
        <v>47</v>
      </c>
      <c r="T8" s="697">
        <v>677.87</v>
      </c>
      <c r="U8" s="698">
        <v>47.9</v>
      </c>
      <c r="V8" s="699">
        <v>90.1</v>
      </c>
      <c r="W8" s="698">
        <v>4410.7</v>
      </c>
      <c r="X8" s="699">
        <v>96.7</v>
      </c>
      <c r="Y8" s="698" t="s">
        <v>304</v>
      </c>
      <c r="Z8" s="700">
        <v>533.29999999999995</v>
      </c>
      <c r="AA8" s="898">
        <v>43191</v>
      </c>
      <c r="AB8" s="894">
        <v>45380</v>
      </c>
      <c r="AC8" s="698">
        <v>2677</v>
      </c>
      <c r="AD8" s="701">
        <v>4</v>
      </c>
      <c r="AE8" s="700">
        <v>643</v>
      </c>
      <c r="AF8" s="702">
        <v>346</v>
      </c>
      <c r="AG8" s="72">
        <v>43.6</v>
      </c>
      <c r="AH8" s="48">
        <v>216044</v>
      </c>
      <c r="AI8" s="48">
        <v>4960.8</v>
      </c>
      <c r="AJ8" s="48">
        <v>6</v>
      </c>
      <c r="AK8" s="703">
        <v>3</v>
      </c>
    </row>
    <row r="9" spans="1:39" s="1536" customFormat="1" ht="16.2" customHeight="1">
      <c r="A9" s="1401" t="s">
        <v>138</v>
      </c>
      <c r="B9" s="1402">
        <v>314101</v>
      </c>
      <c r="C9" s="1417">
        <v>1918</v>
      </c>
      <c r="D9" s="1412">
        <v>-1.25</v>
      </c>
      <c r="E9" s="1412">
        <v>9.74</v>
      </c>
      <c r="F9" s="1412">
        <v>54.64</v>
      </c>
      <c r="G9" s="1413">
        <v>35.619999999999997</v>
      </c>
      <c r="H9" s="1404">
        <v>176567</v>
      </c>
      <c r="I9" s="1421">
        <v>-0.33</v>
      </c>
      <c r="J9" s="1417">
        <v>-3857</v>
      </c>
      <c r="K9" s="1404">
        <v>1425</v>
      </c>
      <c r="L9" s="1404">
        <v>5282</v>
      </c>
      <c r="M9" s="1537">
        <v>1.1399999999999999</v>
      </c>
      <c r="N9" s="1404">
        <v>-396</v>
      </c>
      <c r="O9" s="1404">
        <v>9809</v>
      </c>
      <c r="P9" s="1404">
        <v>10205</v>
      </c>
      <c r="Q9" s="1417">
        <v>329306</v>
      </c>
      <c r="R9" s="1538">
        <v>100.6</v>
      </c>
      <c r="S9" s="1409">
        <v>53.3</v>
      </c>
      <c r="T9" s="1539">
        <v>747.66</v>
      </c>
      <c r="U9" s="1412">
        <v>79.599999999999994</v>
      </c>
      <c r="V9" s="1403">
        <v>96.6</v>
      </c>
      <c r="W9" s="1412">
        <v>3997.2</v>
      </c>
      <c r="X9" s="1403">
        <v>218.4</v>
      </c>
      <c r="Y9" s="1412" t="s">
        <v>304</v>
      </c>
      <c r="Z9" s="1421">
        <v>449.7</v>
      </c>
      <c r="AA9" s="1540">
        <v>43189</v>
      </c>
      <c r="AB9" s="1541">
        <v>45791</v>
      </c>
      <c r="AC9" s="1412">
        <v>3120</v>
      </c>
      <c r="AD9" s="1542">
        <v>2</v>
      </c>
      <c r="AE9" s="1421">
        <v>386</v>
      </c>
      <c r="AF9" s="1406">
        <v>420.11208303239442</v>
      </c>
      <c r="AG9" s="1543">
        <v>81.650000000000006</v>
      </c>
      <c r="AH9" s="1404">
        <v>306545</v>
      </c>
      <c r="AI9" s="1404">
        <v>3754</v>
      </c>
      <c r="AJ9" s="1404">
        <v>5</v>
      </c>
      <c r="AK9" s="1544">
        <v>1</v>
      </c>
    </row>
    <row r="10" spans="1:39" ht="16.2" customHeight="1">
      <c r="A10" s="694" t="s">
        <v>139</v>
      </c>
      <c r="B10" s="530">
        <v>261227</v>
      </c>
      <c r="C10" s="536">
        <v>1409</v>
      </c>
      <c r="D10" s="144">
        <v>-1.45</v>
      </c>
      <c r="E10" s="144">
        <v>9.8000000000000007</v>
      </c>
      <c r="F10" s="144">
        <v>56.4</v>
      </c>
      <c r="G10" s="145">
        <v>33.799999999999997</v>
      </c>
      <c r="H10" s="146">
        <v>135728</v>
      </c>
      <c r="I10" s="147">
        <v>-0.24</v>
      </c>
      <c r="J10" s="536">
        <v>-3019</v>
      </c>
      <c r="K10" s="146">
        <v>1211</v>
      </c>
      <c r="L10" s="146">
        <v>4230</v>
      </c>
      <c r="M10" s="148">
        <v>1.22</v>
      </c>
      <c r="N10" s="146">
        <v>-989</v>
      </c>
      <c r="O10" s="146">
        <v>6664</v>
      </c>
      <c r="P10" s="146">
        <v>7653</v>
      </c>
      <c r="Q10" s="536">
        <v>275192</v>
      </c>
      <c r="R10" s="565">
        <v>101.35106</v>
      </c>
      <c r="S10" s="149">
        <v>68.8</v>
      </c>
      <c r="T10" s="566">
        <v>824.61</v>
      </c>
      <c r="U10" s="144">
        <v>50.1</v>
      </c>
      <c r="V10" s="524">
        <v>90.4</v>
      </c>
      <c r="W10" s="144">
        <v>4480.7</v>
      </c>
      <c r="X10" s="524">
        <v>187.6</v>
      </c>
      <c r="Y10" s="144">
        <v>77.400000000000006</v>
      </c>
      <c r="Z10" s="147">
        <v>509.4</v>
      </c>
      <c r="AA10" s="899" t="s">
        <v>704</v>
      </c>
      <c r="AB10" s="895" t="s">
        <v>705</v>
      </c>
      <c r="AC10" s="144">
        <v>3369.2</v>
      </c>
      <c r="AD10" s="150">
        <v>4</v>
      </c>
      <c r="AE10" s="147">
        <v>361</v>
      </c>
      <c r="AF10" s="531">
        <f>B10/T10</f>
        <v>316.78854246249739</v>
      </c>
      <c r="AG10" s="151">
        <v>42.3</v>
      </c>
      <c r="AH10" s="146">
        <v>219275</v>
      </c>
      <c r="AI10" s="146">
        <v>5183.8</v>
      </c>
      <c r="AJ10" s="146">
        <v>4</v>
      </c>
      <c r="AK10" s="534">
        <f>1+1+1</f>
        <v>3</v>
      </c>
    </row>
    <row r="11" spans="1:39" ht="16.5" customHeight="1">
      <c r="A11" s="658" t="s">
        <v>140</v>
      </c>
      <c r="B11" s="1424">
        <v>213735</v>
      </c>
      <c r="C11" s="549">
        <v>1773</v>
      </c>
      <c r="D11" s="1425">
        <v>-1.3</v>
      </c>
      <c r="E11" s="1425">
        <v>10.6</v>
      </c>
      <c r="F11" s="1425">
        <v>56.6</v>
      </c>
      <c r="G11" s="1439">
        <v>32.799999999999997</v>
      </c>
      <c r="H11" s="1428">
        <v>110010</v>
      </c>
      <c r="I11" s="1429">
        <v>7.0000000000000007E-2</v>
      </c>
      <c r="J11" s="549">
        <v>-2238</v>
      </c>
      <c r="K11" s="1428">
        <v>1049</v>
      </c>
      <c r="L11" s="1428">
        <v>3287</v>
      </c>
      <c r="M11" s="1430">
        <v>1.1100000000000001</v>
      </c>
      <c r="N11" s="1428">
        <v>-864</v>
      </c>
      <c r="O11" s="1428">
        <v>6015</v>
      </c>
      <c r="P11" s="1428">
        <v>6879</v>
      </c>
      <c r="Q11" s="549">
        <v>223415</v>
      </c>
      <c r="R11" s="704">
        <v>104.35691</v>
      </c>
      <c r="S11" s="1431">
        <v>58</v>
      </c>
      <c r="T11" s="1432">
        <v>305.56</v>
      </c>
      <c r="U11" s="1425">
        <v>58.4</v>
      </c>
      <c r="V11" s="550">
        <v>85.54</v>
      </c>
      <c r="W11" s="1425">
        <v>3273.16</v>
      </c>
      <c r="X11" s="550">
        <v>155.88</v>
      </c>
      <c r="Y11" s="1425" t="s">
        <v>199</v>
      </c>
      <c r="Z11" s="1429">
        <v>91.3</v>
      </c>
      <c r="AA11" s="1545">
        <v>43190</v>
      </c>
      <c r="AB11" s="1546">
        <v>45383</v>
      </c>
      <c r="AC11" s="1425">
        <v>2623</v>
      </c>
      <c r="AD11" s="1435">
        <v>3</v>
      </c>
      <c r="AE11" s="1429">
        <v>228</v>
      </c>
      <c r="AF11" s="1547">
        <v>699</v>
      </c>
      <c r="AG11" s="1437">
        <v>50.23</v>
      </c>
      <c r="AH11" s="1428">
        <v>157255</v>
      </c>
      <c r="AI11" s="1428">
        <v>3130.7</v>
      </c>
      <c r="AJ11" s="1428">
        <v>2</v>
      </c>
      <c r="AK11" s="1438" t="s">
        <v>199</v>
      </c>
    </row>
    <row r="12" spans="1:39" s="1206" customFormat="1" ht="16.05" customHeight="1">
      <c r="A12" s="656" t="s">
        <v>141</v>
      </c>
      <c r="B12" s="530">
        <v>275739</v>
      </c>
      <c r="C12" s="536">
        <v>2104</v>
      </c>
      <c r="D12" s="144">
        <f>(B12-278410)/278410*100</f>
        <v>-0.95937645917890879</v>
      </c>
      <c r="E12" s="144">
        <v>11.1</v>
      </c>
      <c r="F12" s="144">
        <v>59.2</v>
      </c>
      <c r="G12" s="145">
        <v>29.7</v>
      </c>
      <c r="H12" s="146">
        <v>138319</v>
      </c>
      <c r="I12" s="147">
        <v>0.1</v>
      </c>
      <c r="J12" s="536">
        <v>-2328</v>
      </c>
      <c r="K12" s="146">
        <v>1490</v>
      </c>
      <c r="L12" s="146">
        <v>3818</v>
      </c>
      <c r="M12" s="148">
        <v>1.32</v>
      </c>
      <c r="N12" s="146">
        <v>-490</v>
      </c>
      <c r="O12" s="146">
        <v>10042</v>
      </c>
      <c r="P12" s="146">
        <v>10532</v>
      </c>
      <c r="Q12" s="536">
        <v>289731</v>
      </c>
      <c r="R12" s="565">
        <v>104.4</v>
      </c>
      <c r="S12" s="149">
        <v>84</v>
      </c>
      <c r="T12" s="566">
        <v>886.47</v>
      </c>
      <c r="U12" s="144">
        <v>52.34</v>
      </c>
      <c r="V12" s="524">
        <v>88.5</v>
      </c>
      <c r="W12" s="144">
        <v>4662.3999999999996</v>
      </c>
      <c r="X12" s="524">
        <v>393.36</v>
      </c>
      <c r="Y12" s="144">
        <v>0</v>
      </c>
      <c r="Z12" s="147">
        <v>440.77</v>
      </c>
      <c r="AA12" s="900">
        <v>43921</v>
      </c>
      <c r="AB12" s="896">
        <v>45016</v>
      </c>
      <c r="AC12" s="144">
        <v>2252</v>
      </c>
      <c r="AD12" s="150">
        <v>6</v>
      </c>
      <c r="AE12" s="147">
        <v>341</v>
      </c>
      <c r="AF12" s="531">
        <v>311.10000000000002</v>
      </c>
      <c r="AG12" s="151">
        <v>44.87</v>
      </c>
      <c r="AH12" s="146">
        <v>235450</v>
      </c>
      <c r="AI12" s="146">
        <v>5247</v>
      </c>
      <c r="AJ12" s="146">
        <v>2</v>
      </c>
      <c r="AK12" s="534">
        <v>2</v>
      </c>
    </row>
    <row r="13" spans="1:39" ht="16.2" customHeight="1">
      <c r="A13" s="658" t="s">
        <v>142</v>
      </c>
      <c r="B13" s="1424">
        <v>291412</v>
      </c>
      <c r="C13" s="1428">
        <v>1857</v>
      </c>
      <c r="D13" s="1425">
        <v>-1.2</v>
      </c>
      <c r="E13" s="1426">
        <v>10.199999999999999</v>
      </c>
      <c r="F13" s="1427">
        <v>56.5</v>
      </c>
      <c r="G13" s="1426">
        <v>33.299999999999997</v>
      </c>
      <c r="H13" s="1428">
        <v>146496</v>
      </c>
      <c r="I13" s="1487">
        <v>0</v>
      </c>
      <c r="J13" s="549">
        <v>-3074</v>
      </c>
      <c r="K13" s="1428">
        <v>1353</v>
      </c>
      <c r="L13" s="1441">
        <v>4427</v>
      </c>
      <c r="M13" s="1430">
        <v>1.08</v>
      </c>
      <c r="N13" s="1428">
        <v>-558</v>
      </c>
      <c r="O13" s="1428">
        <v>8003</v>
      </c>
      <c r="P13" s="1428">
        <v>8561</v>
      </c>
      <c r="Q13" s="549">
        <v>307672</v>
      </c>
      <c r="R13" s="704">
        <v>103.7</v>
      </c>
      <c r="S13" s="1431">
        <v>75.099999999999994</v>
      </c>
      <c r="T13" s="1432">
        <v>906.07</v>
      </c>
      <c r="U13" s="1444">
        <v>75.849999999999994</v>
      </c>
      <c r="V13" s="1425">
        <v>92.22</v>
      </c>
      <c r="W13" s="1425">
        <v>3490.56</v>
      </c>
      <c r="X13" s="1425">
        <v>338.5</v>
      </c>
      <c r="Y13" s="1428" t="s">
        <v>304</v>
      </c>
      <c r="Z13" s="1429">
        <v>491.67</v>
      </c>
      <c r="AA13" s="1548">
        <v>43189</v>
      </c>
      <c r="AB13" s="1546">
        <v>43189</v>
      </c>
      <c r="AC13" s="1425">
        <v>3009</v>
      </c>
      <c r="AD13" s="1435">
        <v>6</v>
      </c>
      <c r="AE13" s="1429">
        <v>630</v>
      </c>
      <c r="AF13" s="1436">
        <v>321.60000000000002</v>
      </c>
      <c r="AG13" s="1437">
        <v>54.85</v>
      </c>
      <c r="AH13" s="1428">
        <v>245611</v>
      </c>
      <c r="AI13" s="1428">
        <v>4478</v>
      </c>
      <c r="AJ13" s="1428">
        <v>6</v>
      </c>
      <c r="AK13" s="1438">
        <v>3</v>
      </c>
    </row>
    <row r="14" spans="1:39" ht="16.2" customHeight="1">
      <c r="A14" s="656" t="s">
        <v>143</v>
      </c>
      <c r="B14" s="530">
        <v>234609</v>
      </c>
      <c r="C14" s="536">
        <v>1945</v>
      </c>
      <c r="D14" s="144">
        <v>-0.94820000000000004</v>
      </c>
      <c r="E14" s="191">
        <v>11.25</v>
      </c>
      <c r="F14" s="192">
        <v>57.44</v>
      </c>
      <c r="G14" s="191">
        <v>31.31</v>
      </c>
      <c r="H14" s="146">
        <v>106057</v>
      </c>
      <c r="I14" s="533">
        <v>0.29880000000000001</v>
      </c>
      <c r="J14" s="536">
        <v>-1867</v>
      </c>
      <c r="K14" s="146">
        <v>1386</v>
      </c>
      <c r="L14" s="167">
        <v>3253</v>
      </c>
      <c r="M14" s="148">
        <v>1.1599999999999999</v>
      </c>
      <c r="N14" s="146">
        <v>-295</v>
      </c>
      <c r="O14" s="146">
        <v>7311</v>
      </c>
      <c r="P14" s="146">
        <v>7606</v>
      </c>
      <c r="Q14" s="536">
        <v>247590</v>
      </c>
      <c r="R14" s="565">
        <f>263518/247590*100</f>
        <v>106.43321620420858</v>
      </c>
      <c r="S14" s="177">
        <v>85.68</v>
      </c>
      <c r="T14" s="566">
        <v>381.58</v>
      </c>
      <c r="U14" s="166">
        <v>40.9</v>
      </c>
      <c r="V14" s="524">
        <v>74.900000000000006</v>
      </c>
      <c r="W14" s="144">
        <v>4297.2</v>
      </c>
      <c r="X14" s="524">
        <v>119</v>
      </c>
      <c r="Y14" s="173" t="s">
        <v>199</v>
      </c>
      <c r="Z14" s="147">
        <v>221.7</v>
      </c>
      <c r="AA14" s="900">
        <v>44279</v>
      </c>
      <c r="AB14" s="896">
        <v>45282</v>
      </c>
      <c r="AC14" s="144">
        <v>982.2</v>
      </c>
      <c r="AD14" s="150">
        <v>1</v>
      </c>
      <c r="AE14" s="147">
        <v>327.9</v>
      </c>
      <c r="AF14" s="531">
        <v>614.83568321190842</v>
      </c>
      <c r="AG14" s="151">
        <v>36.79</v>
      </c>
      <c r="AH14" s="146">
        <v>184382</v>
      </c>
      <c r="AI14" s="146">
        <f>AH14/AG14</f>
        <v>5011.7423212829572</v>
      </c>
      <c r="AJ14" s="146">
        <v>6</v>
      </c>
      <c r="AK14" s="534">
        <v>2</v>
      </c>
    </row>
    <row r="15" spans="1:39" ht="16.2" customHeight="1">
      <c r="A15" s="658" t="s">
        <v>144</v>
      </c>
      <c r="B15" s="1424">
        <v>262869</v>
      </c>
      <c r="C15" s="549">
        <v>2361</v>
      </c>
      <c r="D15" s="1425">
        <v>5.7</v>
      </c>
      <c r="E15" s="1426">
        <v>10.7</v>
      </c>
      <c r="F15" s="1427">
        <v>57.5</v>
      </c>
      <c r="G15" s="1426">
        <v>31.8</v>
      </c>
      <c r="H15" s="1428">
        <v>124447</v>
      </c>
      <c r="I15" s="1824">
        <v>-1.4999999999999999E-2</v>
      </c>
      <c r="J15" s="549">
        <v>-2457</v>
      </c>
      <c r="K15" s="1428">
        <v>1284</v>
      </c>
      <c r="L15" s="1441">
        <v>3741</v>
      </c>
      <c r="M15" s="1430">
        <v>1.1200000000000001</v>
      </c>
      <c r="N15" s="1428">
        <v>-826</v>
      </c>
      <c r="O15" s="1428">
        <v>8080</v>
      </c>
      <c r="P15" s="1428">
        <v>8906</v>
      </c>
      <c r="Q15" s="1776">
        <v>282693</v>
      </c>
      <c r="R15" s="1701">
        <v>102.83735</v>
      </c>
      <c r="S15" s="1703">
        <v>74</v>
      </c>
      <c r="T15" s="1825">
        <v>767.72</v>
      </c>
      <c r="U15" s="1454">
        <v>50.6</v>
      </c>
      <c r="V15" s="1774">
        <v>77.599999999999994</v>
      </c>
      <c r="W15" s="1701">
        <v>4032</v>
      </c>
      <c r="X15" s="1774">
        <v>178.2</v>
      </c>
      <c r="Y15" s="1702" t="s">
        <v>304</v>
      </c>
      <c r="Z15" s="1779">
        <v>539</v>
      </c>
      <c r="AA15" s="1826">
        <v>43553</v>
      </c>
      <c r="AB15" s="1827">
        <v>45747</v>
      </c>
      <c r="AC15" s="1701">
        <v>4593</v>
      </c>
      <c r="AD15" s="1828">
        <v>1</v>
      </c>
      <c r="AE15" s="1779">
        <v>333</v>
      </c>
      <c r="AF15" s="1453">
        <v>342</v>
      </c>
      <c r="AG15" s="1829">
        <v>40.72</v>
      </c>
      <c r="AH15" s="1702">
        <v>185024</v>
      </c>
      <c r="AI15" s="1702">
        <v>4544</v>
      </c>
      <c r="AJ15" s="1702" t="s">
        <v>304</v>
      </c>
      <c r="AK15" s="1830">
        <v>2</v>
      </c>
    </row>
    <row r="16" spans="1:39" ht="16.2" customHeight="1">
      <c r="A16" s="656" t="s">
        <v>145</v>
      </c>
      <c r="B16" s="530">
        <v>310950</v>
      </c>
      <c r="C16" s="536">
        <v>3688</v>
      </c>
      <c r="D16" s="144">
        <v>-0.8</v>
      </c>
      <c r="E16" s="144">
        <v>11.5</v>
      </c>
      <c r="F16" s="144">
        <v>59.9</v>
      </c>
      <c r="G16" s="145">
        <v>28.5</v>
      </c>
      <c r="H16" s="146">
        <v>146532</v>
      </c>
      <c r="I16" s="147">
        <v>1.1000000000000001</v>
      </c>
      <c r="J16" s="536">
        <v>-2273</v>
      </c>
      <c r="K16" s="146">
        <v>1697</v>
      </c>
      <c r="L16" s="146">
        <v>3970</v>
      </c>
      <c r="M16" s="148">
        <v>1.21</v>
      </c>
      <c r="N16" s="146">
        <v>-345</v>
      </c>
      <c r="O16" s="146">
        <v>10132</v>
      </c>
      <c r="P16" s="146">
        <v>10477</v>
      </c>
      <c r="Q16" s="536">
        <v>327692</v>
      </c>
      <c r="R16" s="565">
        <v>103.7</v>
      </c>
      <c r="S16" s="149">
        <v>59</v>
      </c>
      <c r="T16" s="566">
        <v>757.2</v>
      </c>
      <c r="U16" s="144">
        <v>68.900000000000006</v>
      </c>
      <c r="V16" s="524">
        <v>83.6</v>
      </c>
      <c r="W16" s="144">
        <v>3782.5</v>
      </c>
      <c r="X16" s="524">
        <v>201.4</v>
      </c>
      <c r="Y16" s="144" t="s">
        <v>199</v>
      </c>
      <c r="Z16" s="147">
        <v>487</v>
      </c>
      <c r="AA16" s="900">
        <v>43555</v>
      </c>
      <c r="AB16" s="896">
        <v>44286</v>
      </c>
      <c r="AC16" s="144">
        <v>2300</v>
      </c>
      <c r="AD16" s="150">
        <v>4</v>
      </c>
      <c r="AE16" s="147">
        <v>694</v>
      </c>
      <c r="AF16" s="531">
        <v>411</v>
      </c>
      <c r="AG16" s="151">
        <v>51.73</v>
      </c>
      <c r="AH16" s="146">
        <v>245463</v>
      </c>
      <c r="AI16" s="146">
        <v>4745</v>
      </c>
      <c r="AJ16" s="146">
        <v>1</v>
      </c>
      <c r="AK16" s="534">
        <v>4</v>
      </c>
    </row>
    <row r="17" spans="1:37" ht="16.2" customHeight="1">
      <c r="A17" s="658" t="s">
        <v>146</v>
      </c>
      <c r="B17" s="1424">
        <v>300705</v>
      </c>
      <c r="C17" s="549">
        <v>3798</v>
      </c>
      <c r="D17" s="1425">
        <v>-1.3</v>
      </c>
      <c r="E17" s="1426">
        <v>10.7</v>
      </c>
      <c r="F17" s="1427">
        <v>56.6</v>
      </c>
      <c r="G17" s="1426">
        <v>32.799999999999997</v>
      </c>
      <c r="H17" s="1428">
        <v>146543</v>
      </c>
      <c r="I17" s="1429">
        <v>0</v>
      </c>
      <c r="J17" s="549">
        <f>K17-L17</f>
        <v>-3144</v>
      </c>
      <c r="K17" s="1428">
        <v>1548</v>
      </c>
      <c r="L17" s="1428">
        <v>4692</v>
      </c>
      <c r="M17" s="1430">
        <v>1.23</v>
      </c>
      <c r="N17" s="1428">
        <v>-330</v>
      </c>
      <c r="O17" s="1428">
        <v>7067</v>
      </c>
      <c r="P17" s="1428">
        <v>7397</v>
      </c>
      <c r="Q17" s="549">
        <v>332931</v>
      </c>
      <c r="R17" s="704">
        <v>98.349209999999999</v>
      </c>
      <c r="S17" s="1468">
        <v>69.88</v>
      </c>
      <c r="T17" s="1432">
        <v>1232.51</v>
      </c>
      <c r="U17" s="1425">
        <v>101.01</v>
      </c>
      <c r="V17" s="550">
        <f>253646/314640*100</f>
        <v>80.61467073480803</v>
      </c>
      <c r="W17" s="1425">
        <f>253646/U17</f>
        <v>2511.097911097911</v>
      </c>
      <c r="X17" s="550">
        <f>275.16</f>
        <v>275.16000000000003</v>
      </c>
      <c r="Y17" s="1428" t="s">
        <v>199</v>
      </c>
      <c r="Z17" s="1429">
        <v>856.34</v>
      </c>
      <c r="AA17" s="1831">
        <v>43746</v>
      </c>
      <c r="AB17" s="1827">
        <v>44895</v>
      </c>
      <c r="AC17" s="202">
        <v>4081.3</v>
      </c>
      <c r="AD17" s="1435">
        <v>8</v>
      </c>
      <c r="AE17" s="1429">
        <v>582.20000000000005</v>
      </c>
      <c r="AF17" s="1436">
        <v>243.98</v>
      </c>
      <c r="AG17" s="1437">
        <v>42.64</v>
      </c>
      <c r="AH17" s="1428">
        <v>143992</v>
      </c>
      <c r="AI17" s="1428">
        <v>3376.9</v>
      </c>
      <c r="AJ17" s="1428">
        <v>3</v>
      </c>
      <c r="AK17" s="1438">
        <v>2</v>
      </c>
    </row>
    <row r="18" spans="1:37" s="1212" customFormat="1" ht="16.05" customHeight="1">
      <c r="A18" s="203" t="s">
        <v>710</v>
      </c>
      <c r="B18" s="204">
        <v>266390</v>
      </c>
      <c r="C18" s="205">
        <v>4380</v>
      </c>
      <c r="D18" s="206">
        <v>-0.6</v>
      </c>
      <c r="E18" s="206">
        <v>12</v>
      </c>
      <c r="F18" s="206">
        <v>60.1</v>
      </c>
      <c r="G18" s="207">
        <v>27.9</v>
      </c>
      <c r="H18" s="208">
        <v>129496</v>
      </c>
      <c r="I18" s="209">
        <v>-1.3</v>
      </c>
      <c r="J18" s="205">
        <v>-1805</v>
      </c>
      <c r="K18" s="208">
        <v>1669</v>
      </c>
      <c r="L18" s="208">
        <v>3474</v>
      </c>
      <c r="M18" s="210">
        <v>1.35</v>
      </c>
      <c r="N18" s="208">
        <v>429</v>
      </c>
      <c r="O18" s="208">
        <v>10713</v>
      </c>
      <c r="P18" s="208">
        <v>10284</v>
      </c>
      <c r="Q18" s="205">
        <v>270685</v>
      </c>
      <c r="R18" s="211">
        <v>109.2</v>
      </c>
      <c r="S18" s="212">
        <v>48</v>
      </c>
      <c r="T18" s="213">
        <v>217.32</v>
      </c>
      <c r="U18" s="206">
        <v>42.5</v>
      </c>
      <c r="V18" s="214">
        <v>72.400000000000006</v>
      </c>
      <c r="W18" s="206">
        <v>4522.8999999999996</v>
      </c>
      <c r="X18" s="214">
        <v>174.8</v>
      </c>
      <c r="Y18" s="215" t="s">
        <v>304</v>
      </c>
      <c r="Z18" s="216" t="s">
        <v>304</v>
      </c>
      <c r="AA18" s="217">
        <v>42825</v>
      </c>
      <c r="AB18" s="218">
        <v>45698</v>
      </c>
      <c r="AC18" s="215">
        <v>2741.4</v>
      </c>
      <c r="AD18" s="219">
        <v>5</v>
      </c>
      <c r="AE18" s="209">
        <v>486</v>
      </c>
      <c r="AF18" s="220">
        <v>1225.7</v>
      </c>
      <c r="AG18" s="221">
        <v>37.51</v>
      </c>
      <c r="AH18" s="208">
        <v>174150</v>
      </c>
      <c r="AI18" s="208">
        <v>4643</v>
      </c>
      <c r="AJ18" s="208">
        <v>3</v>
      </c>
      <c r="AK18" s="222">
        <v>4</v>
      </c>
    </row>
    <row r="19" spans="1:37" ht="16.2" customHeight="1">
      <c r="A19" s="658" t="s">
        <v>148</v>
      </c>
      <c r="B19" s="1424">
        <v>513086</v>
      </c>
      <c r="C19" s="549">
        <v>12496</v>
      </c>
      <c r="D19" s="1425">
        <v>-0.20830213339505249</v>
      </c>
      <c r="E19" s="1426">
        <v>11.84</v>
      </c>
      <c r="F19" s="1427">
        <v>61.66</v>
      </c>
      <c r="G19" s="1426">
        <v>26.5</v>
      </c>
      <c r="H19" s="1428">
        <v>247955</v>
      </c>
      <c r="I19" s="1429">
        <v>1.0881175444175371</v>
      </c>
      <c r="J19" s="549">
        <v>-2757</v>
      </c>
      <c r="K19" s="1428">
        <v>3091</v>
      </c>
      <c r="L19" s="1428">
        <v>5848</v>
      </c>
      <c r="M19" s="1430">
        <v>1.2606751693865701</v>
      </c>
      <c r="N19" s="1428">
        <v>1521</v>
      </c>
      <c r="O19" s="1428">
        <v>21486</v>
      </c>
      <c r="P19" s="1428">
        <v>19965</v>
      </c>
      <c r="Q19" s="549">
        <v>518757</v>
      </c>
      <c r="R19" s="704">
        <v>101.8</v>
      </c>
      <c r="S19" s="1431">
        <v>60</v>
      </c>
      <c r="T19" s="1432">
        <v>416.85</v>
      </c>
      <c r="U19" s="1425">
        <v>93.4</v>
      </c>
      <c r="V19" s="550">
        <v>83</v>
      </c>
      <c r="W19" s="1425">
        <v>4569.2</v>
      </c>
      <c r="X19" s="550">
        <v>323.39999999999998</v>
      </c>
      <c r="Y19" s="1425" t="s">
        <v>199</v>
      </c>
      <c r="Z19" s="1429" t="s">
        <v>199</v>
      </c>
      <c r="AA19" s="1433">
        <v>42825</v>
      </c>
      <c r="AB19" s="1434">
        <v>45566</v>
      </c>
      <c r="AC19" s="1425">
        <v>4736</v>
      </c>
      <c r="AD19" s="1435">
        <v>11</v>
      </c>
      <c r="AE19" s="1429">
        <v>1797</v>
      </c>
      <c r="AF19" s="1436">
        <v>1230.8648194794289</v>
      </c>
      <c r="AG19" s="1437">
        <v>77.8</v>
      </c>
      <c r="AH19" s="1428">
        <v>403616</v>
      </c>
      <c r="AI19" s="1428">
        <v>5187.8999999999996</v>
      </c>
      <c r="AJ19" s="1428">
        <v>5</v>
      </c>
      <c r="AK19" s="1438">
        <v>1</v>
      </c>
    </row>
    <row r="20" spans="1:37" ht="16.2" customHeight="1">
      <c r="A20" s="656" t="s">
        <v>149</v>
      </c>
      <c r="B20" s="530">
        <v>328063</v>
      </c>
      <c r="C20" s="536">
        <v>10587</v>
      </c>
      <c r="D20" s="144">
        <v>-0.3</v>
      </c>
      <c r="E20" s="144">
        <v>11.1</v>
      </c>
      <c r="F20" s="144">
        <v>58.6</v>
      </c>
      <c r="G20" s="145">
        <v>30.3</v>
      </c>
      <c r="H20" s="146">
        <v>157333</v>
      </c>
      <c r="I20" s="147">
        <v>1.2</v>
      </c>
      <c r="J20" s="536">
        <v>-2843</v>
      </c>
      <c r="K20" s="146">
        <v>1781</v>
      </c>
      <c r="L20" s="146">
        <v>4624</v>
      </c>
      <c r="M20" s="148">
        <v>1.27</v>
      </c>
      <c r="N20" s="146">
        <v>2196</v>
      </c>
      <c r="O20" s="146">
        <v>13344</v>
      </c>
      <c r="P20" s="146">
        <v>11148</v>
      </c>
      <c r="Q20" s="536">
        <v>332149</v>
      </c>
      <c r="R20" s="565">
        <v>104</v>
      </c>
      <c r="S20" s="149">
        <v>84</v>
      </c>
      <c r="T20" s="566">
        <v>311.58999999999997</v>
      </c>
      <c r="U20" s="144">
        <v>49.8</v>
      </c>
      <c r="V20" s="524">
        <v>73.2</v>
      </c>
      <c r="W20" s="144">
        <v>3993.9</v>
      </c>
      <c r="X20" s="524">
        <v>97.6</v>
      </c>
      <c r="Y20" s="144">
        <v>127.4</v>
      </c>
      <c r="Z20" s="147">
        <v>36.9</v>
      </c>
      <c r="AA20" s="900">
        <v>43553</v>
      </c>
      <c r="AB20" s="896">
        <v>45474</v>
      </c>
      <c r="AC20" s="144">
        <v>2640</v>
      </c>
      <c r="AD20" s="150">
        <v>7</v>
      </c>
      <c r="AE20" s="147">
        <v>1130.8</v>
      </c>
      <c r="AF20" s="531">
        <v>1053</v>
      </c>
      <c r="AG20" s="151">
        <v>47.56</v>
      </c>
      <c r="AH20" s="146">
        <v>197520</v>
      </c>
      <c r="AI20" s="146">
        <v>4153</v>
      </c>
      <c r="AJ20" s="146">
        <v>3</v>
      </c>
      <c r="AK20" s="534">
        <v>1</v>
      </c>
    </row>
    <row r="21" spans="1:37" s="1063" customFormat="1" ht="16.2" customHeight="1">
      <c r="A21" s="658" t="s">
        <v>150</v>
      </c>
      <c r="B21" s="1424">
        <v>364634</v>
      </c>
      <c r="C21" s="549">
        <v>7788</v>
      </c>
      <c r="D21" s="1707">
        <v>-0.5</v>
      </c>
      <c r="E21" s="1707">
        <v>11.5</v>
      </c>
      <c r="F21" s="1707">
        <v>59.6</v>
      </c>
      <c r="G21" s="1782">
        <v>28.9</v>
      </c>
      <c r="H21" s="1708">
        <v>173410</v>
      </c>
      <c r="I21" s="1785">
        <v>0.8</v>
      </c>
      <c r="J21" s="549">
        <v>-2770</v>
      </c>
      <c r="K21" s="1708">
        <v>2157</v>
      </c>
      <c r="L21" s="1783">
        <v>4927</v>
      </c>
      <c r="M21" s="1832">
        <v>1.32</v>
      </c>
      <c r="N21" s="1708">
        <v>881</v>
      </c>
      <c r="O21" s="1708">
        <v>14259</v>
      </c>
      <c r="P21" s="1708">
        <v>13378</v>
      </c>
      <c r="Q21" s="549">
        <v>372973</v>
      </c>
      <c r="R21" s="704">
        <v>101.6</v>
      </c>
      <c r="S21" s="1463">
        <v>91</v>
      </c>
      <c r="T21" s="1432">
        <v>459.16</v>
      </c>
      <c r="U21" s="1707">
        <v>52</v>
      </c>
      <c r="V21" s="550">
        <v>75.641183252648958</v>
      </c>
      <c r="W21" s="1707">
        <v>4375.4564674226403</v>
      </c>
      <c r="X21" s="550">
        <v>84.4</v>
      </c>
      <c r="Y21" s="1833" t="s">
        <v>712</v>
      </c>
      <c r="Z21" s="1834" t="s">
        <v>713</v>
      </c>
      <c r="AA21" s="1835" t="s">
        <v>751</v>
      </c>
      <c r="AB21" s="1836" t="s">
        <v>714</v>
      </c>
      <c r="AC21" s="1425">
        <v>2824</v>
      </c>
      <c r="AD21" s="1837">
        <v>8</v>
      </c>
      <c r="AE21" s="1834" t="s">
        <v>715</v>
      </c>
      <c r="AF21" s="1436">
        <v>794.13</v>
      </c>
      <c r="AG21" s="1838">
        <v>46.46</v>
      </c>
      <c r="AH21" s="1708">
        <v>201755</v>
      </c>
      <c r="AI21" s="1708">
        <v>4343</v>
      </c>
      <c r="AJ21" s="1708">
        <v>5</v>
      </c>
      <c r="AK21" s="1438">
        <v>8</v>
      </c>
    </row>
    <row r="22" spans="1:37" ht="16.2" customHeight="1">
      <c r="A22" s="656" t="s">
        <v>151</v>
      </c>
      <c r="B22" s="530">
        <v>352673</v>
      </c>
      <c r="C22" s="536">
        <v>11536</v>
      </c>
      <c r="D22" s="144">
        <v>0</v>
      </c>
      <c r="E22" s="144">
        <v>11.3</v>
      </c>
      <c r="F22" s="144">
        <v>61.6</v>
      </c>
      <c r="G22" s="145">
        <v>27.1</v>
      </c>
      <c r="H22" s="146">
        <v>170294</v>
      </c>
      <c r="I22" s="147">
        <v>1.2</v>
      </c>
      <c r="J22" s="536">
        <v>-2286</v>
      </c>
      <c r="K22" s="146">
        <v>1898</v>
      </c>
      <c r="L22" s="146">
        <v>4184</v>
      </c>
      <c r="M22" s="148">
        <v>1.07</v>
      </c>
      <c r="N22" s="146">
        <v>2374</v>
      </c>
      <c r="O22" s="146">
        <v>16721</v>
      </c>
      <c r="P22" s="146">
        <v>14347</v>
      </c>
      <c r="Q22" s="536">
        <v>354571</v>
      </c>
      <c r="R22" s="565">
        <v>96.8</v>
      </c>
      <c r="S22" s="149">
        <v>66</v>
      </c>
      <c r="T22" s="566">
        <v>109.13</v>
      </c>
      <c r="U22" s="144">
        <v>32.200000000000003</v>
      </c>
      <c r="V22" s="524">
        <v>76.3</v>
      </c>
      <c r="W22" s="144">
        <v>8365.7999999999993</v>
      </c>
      <c r="X22" s="524">
        <v>77</v>
      </c>
      <c r="Y22" s="261" t="s">
        <v>199</v>
      </c>
      <c r="Z22" s="262" t="s">
        <v>199</v>
      </c>
      <c r="AA22" s="901" t="s">
        <v>716</v>
      </c>
      <c r="AB22" s="893" t="s">
        <v>717</v>
      </c>
      <c r="AC22" s="144">
        <v>2462</v>
      </c>
      <c r="AD22" s="263">
        <v>6</v>
      </c>
      <c r="AE22" s="262" t="s">
        <v>718</v>
      </c>
      <c r="AF22" s="531">
        <v>3232</v>
      </c>
      <c r="AG22" s="151">
        <v>35.99</v>
      </c>
      <c r="AH22" s="146">
        <v>287009</v>
      </c>
      <c r="AI22" s="146">
        <v>7975</v>
      </c>
      <c r="AJ22" s="146">
        <v>3</v>
      </c>
      <c r="AK22" s="534">
        <v>3</v>
      </c>
    </row>
    <row r="23" spans="1:37" ht="16.2" customHeight="1">
      <c r="A23" s="658" t="s">
        <v>152</v>
      </c>
      <c r="B23" s="1424">
        <v>607943</v>
      </c>
      <c r="C23" s="549">
        <v>49464</v>
      </c>
      <c r="D23" s="1425">
        <v>0.1</v>
      </c>
      <c r="E23" s="1425">
        <v>11.2</v>
      </c>
      <c r="F23" s="1425">
        <v>65.900000000000006</v>
      </c>
      <c r="G23" s="1439">
        <v>22.9</v>
      </c>
      <c r="H23" s="1428">
        <v>308606</v>
      </c>
      <c r="I23" s="1429">
        <v>1.4</v>
      </c>
      <c r="J23" s="549">
        <v>-2709</v>
      </c>
      <c r="K23" s="1428">
        <v>3886</v>
      </c>
      <c r="L23" s="1428">
        <v>6595</v>
      </c>
      <c r="M23" s="1430">
        <v>0.97</v>
      </c>
      <c r="N23" s="1428">
        <v>5391</v>
      </c>
      <c r="O23" s="1428">
        <v>34996</v>
      </c>
      <c r="P23" s="1428">
        <v>29605</v>
      </c>
      <c r="Q23" s="549">
        <v>594274</v>
      </c>
      <c r="R23" s="704">
        <v>82.5</v>
      </c>
      <c r="S23" s="1431">
        <v>53</v>
      </c>
      <c r="T23" s="1432">
        <v>61.95</v>
      </c>
      <c r="U23" s="1425">
        <v>54.7</v>
      </c>
      <c r="V23" s="1425">
        <v>98.8</v>
      </c>
      <c r="W23" s="1425">
        <v>10975.8</v>
      </c>
      <c r="X23" s="550">
        <v>7.3</v>
      </c>
      <c r="Y23" s="1839" t="s">
        <v>199</v>
      </c>
      <c r="Z23" s="1840" t="s">
        <v>199</v>
      </c>
      <c r="AA23" s="1841" t="s">
        <v>199</v>
      </c>
      <c r="AB23" s="1842" t="s">
        <v>199</v>
      </c>
      <c r="AC23" s="1839" t="s">
        <v>199</v>
      </c>
      <c r="AD23" s="1843" t="s">
        <v>199</v>
      </c>
      <c r="AE23" s="1840" t="s">
        <v>199</v>
      </c>
      <c r="AF23" s="1436">
        <v>9813</v>
      </c>
      <c r="AG23" s="1437">
        <v>54.24</v>
      </c>
      <c r="AH23" s="1428">
        <v>583102</v>
      </c>
      <c r="AI23" s="1428">
        <v>10750</v>
      </c>
      <c r="AJ23" s="1428">
        <v>1</v>
      </c>
      <c r="AK23" s="1844" t="s">
        <v>199</v>
      </c>
    </row>
    <row r="24" spans="1:37" ht="16.2" customHeight="1">
      <c r="A24" s="656" t="s">
        <v>153</v>
      </c>
      <c r="B24" s="530">
        <v>341992</v>
      </c>
      <c r="C24" s="536">
        <v>9437</v>
      </c>
      <c r="D24" s="144">
        <v>-0.2</v>
      </c>
      <c r="E24" s="144">
        <v>11.6</v>
      </c>
      <c r="F24" s="144">
        <v>62.7</v>
      </c>
      <c r="G24" s="145">
        <v>25.7</v>
      </c>
      <c r="H24" s="146">
        <v>163985</v>
      </c>
      <c r="I24" s="147">
        <v>1</v>
      </c>
      <c r="J24" s="536">
        <v>-1731</v>
      </c>
      <c r="K24" s="146">
        <v>1995</v>
      </c>
      <c r="L24" s="146">
        <v>3726</v>
      </c>
      <c r="M24" s="148">
        <v>1.08</v>
      </c>
      <c r="N24" s="146">
        <v>996</v>
      </c>
      <c r="O24" s="146">
        <v>14295</v>
      </c>
      <c r="P24" s="146">
        <v>13299</v>
      </c>
      <c r="Q24" s="536">
        <v>341621</v>
      </c>
      <c r="R24" s="565">
        <v>87.3</v>
      </c>
      <c r="S24" s="149">
        <v>56</v>
      </c>
      <c r="T24" s="566">
        <v>60.24</v>
      </c>
      <c r="U24" s="144">
        <v>28.7</v>
      </c>
      <c r="V24" s="524">
        <v>83.057000000000002</v>
      </c>
      <c r="W24" s="144">
        <v>9878.2000000000007</v>
      </c>
      <c r="X24" s="524">
        <v>31.5</v>
      </c>
      <c r="Y24" s="144" t="s">
        <v>199</v>
      </c>
      <c r="Z24" s="147" t="s">
        <v>199</v>
      </c>
      <c r="AA24" s="900" t="s">
        <v>199</v>
      </c>
      <c r="AB24" s="896" t="s">
        <v>199</v>
      </c>
      <c r="AC24" s="144" t="s">
        <v>199</v>
      </c>
      <c r="AD24" s="150" t="s">
        <v>199</v>
      </c>
      <c r="AE24" s="147" t="s">
        <v>199</v>
      </c>
      <c r="AF24" s="531">
        <v>5678</v>
      </c>
      <c r="AG24" s="151">
        <v>34.1</v>
      </c>
      <c r="AH24" s="146">
        <v>311178</v>
      </c>
      <c r="AI24" s="146">
        <v>9125</v>
      </c>
      <c r="AJ24" s="146">
        <v>1</v>
      </c>
      <c r="AK24" s="534" t="s">
        <v>199</v>
      </c>
    </row>
    <row r="25" spans="1:37" ht="16.05" customHeight="1">
      <c r="A25" s="658" t="s">
        <v>154</v>
      </c>
      <c r="B25" s="1424">
        <v>650768</v>
      </c>
      <c r="C25" s="549">
        <v>24434</v>
      </c>
      <c r="D25" s="1425">
        <v>0.2</v>
      </c>
      <c r="E25" s="1425">
        <v>11.6</v>
      </c>
      <c r="F25" s="1425">
        <v>64.599999999999994</v>
      </c>
      <c r="G25" s="1439">
        <v>23.8</v>
      </c>
      <c r="H25" s="1428">
        <v>325689</v>
      </c>
      <c r="I25" s="1429">
        <v>0.5</v>
      </c>
      <c r="J25" s="549">
        <v>-2807</v>
      </c>
      <c r="K25" s="1428">
        <v>4012</v>
      </c>
      <c r="L25" s="1441">
        <v>6819</v>
      </c>
      <c r="M25" s="1845">
        <v>1.1200000000000001</v>
      </c>
      <c r="N25" s="1575">
        <v>491</v>
      </c>
      <c r="O25" s="1575">
        <v>31231</v>
      </c>
      <c r="P25" s="1575">
        <v>30740</v>
      </c>
      <c r="Q25" s="549">
        <v>642907</v>
      </c>
      <c r="R25" s="704">
        <v>84.4</v>
      </c>
      <c r="S25" s="1646">
        <v>66.37</v>
      </c>
      <c r="T25" s="1432">
        <v>85.62</v>
      </c>
      <c r="U25" s="1555">
        <v>55.51</v>
      </c>
      <c r="V25" s="550">
        <v>93.964134781546903</v>
      </c>
      <c r="W25" s="1555">
        <v>10994.243882484499</v>
      </c>
      <c r="X25" s="550">
        <v>30.13</v>
      </c>
      <c r="Y25" s="1555" t="s">
        <v>304</v>
      </c>
      <c r="Z25" s="1557" t="s">
        <v>304</v>
      </c>
      <c r="AA25" s="1548" t="s">
        <v>304</v>
      </c>
      <c r="AB25" s="1546" t="s">
        <v>304</v>
      </c>
      <c r="AC25" s="1555" t="s">
        <v>304</v>
      </c>
      <c r="AD25" s="1846" t="s">
        <v>304</v>
      </c>
      <c r="AE25" s="1557" t="s">
        <v>304</v>
      </c>
      <c r="AF25" s="1436">
        <v>7600.654052791403</v>
      </c>
      <c r="AG25" s="1847">
        <v>59.71</v>
      </c>
      <c r="AH25" s="1575">
        <v>617424</v>
      </c>
      <c r="AI25" s="1575">
        <v>10340</v>
      </c>
      <c r="AJ25" s="1848">
        <v>3</v>
      </c>
      <c r="AK25" s="1438" t="s">
        <v>199</v>
      </c>
    </row>
    <row r="26" spans="1:37" ht="16.350000000000001" customHeight="1">
      <c r="A26" s="656" t="s">
        <v>155</v>
      </c>
      <c r="B26" s="530">
        <v>437716</v>
      </c>
      <c r="C26" s="536">
        <v>13710</v>
      </c>
      <c r="D26" s="458">
        <v>0.47815477707152576</v>
      </c>
      <c r="E26" s="458">
        <v>12.3</v>
      </c>
      <c r="F26" s="458">
        <v>61.72</v>
      </c>
      <c r="G26" s="269">
        <v>25.99</v>
      </c>
      <c r="H26" s="456">
        <v>210131</v>
      </c>
      <c r="I26" s="270">
        <v>1.4993213445589222</v>
      </c>
      <c r="J26" s="536">
        <v>-1961</v>
      </c>
      <c r="K26" s="456">
        <v>2780</v>
      </c>
      <c r="L26" s="271">
        <v>4741</v>
      </c>
      <c r="M26" s="1881">
        <v>1.23</v>
      </c>
      <c r="N26" s="456">
        <v>4044</v>
      </c>
      <c r="O26" s="456">
        <v>24375</v>
      </c>
      <c r="P26" s="456">
        <v>20331</v>
      </c>
      <c r="Q26" s="536">
        <v>426468</v>
      </c>
      <c r="R26" s="565">
        <v>91.757649999999998</v>
      </c>
      <c r="S26" s="272">
        <v>61.04</v>
      </c>
      <c r="T26" s="566">
        <v>114.74</v>
      </c>
      <c r="U26" s="458">
        <v>54.8</v>
      </c>
      <c r="V26" s="524">
        <v>95.553241979999996</v>
      </c>
      <c r="W26" s="524">
        <v>7430.7804522246533</v>
      </c>
      <c r="X26" s="524">
        <v>60.1</v>
      </c>
      <c r="Y26" s="458" t="s">
        <v>304</v>
      </c>
      <c r="Z26" s="458" t="s">
        <v>304</v>
      </c>
      <c r="AA26" s="273">
        <v>43191</v>
      </c>
      <c r="AB26" s="896">
        <v>44652</v>
      </c>
      <c r="AC26" s="458">
        <v>4378</v>
      </c>
      <c r="AD26" s="274">
        <v>17</v>
      </c>
      <c r="AE26" s="270">
        <v>510.7</v>
      </c>
      <c r="AF26" s="531">
        <v>3814.8509674045672</v>
      </c>
      <c r="AG26" s="275">
        <v>45.94</v>
      </c>
      <c r="AH26" s="456">
        <v>390336</v>
      </c>
      <c r="AI26" s="456">
        <v>8496.6478014801924</v>
      </c>
      <c r="AJ26" s="456">
        <v>4</v>
      </c>
      <c r="AK26" s="534">
        <v>3</v>
      </c>
    </row>
    <row r="27" spans="1:37" ht="16.05" customHeight="1">
      <c r="A27" s="658" t="s">
        <v>720</v>
      </c>
      <c r="B27" s="1424">
        <v>558196</v>
      </c>
      <c r="C27" s="549">
        <v>16919</v>
      </c>
      <c r="D27" s="1555">
        <v>-0.2</v>
      </c>
      <c r="E27" s="1555">
        <v>10.199999999999999</v>
      </c>
      <c r="F27" s="1555">
        <v>61.8</v>
      </c>
      <c r="G27" s="1556">
        <v>28</v>
      </c>
      <c r="H27" s="1575">
        <v>285405</v>
      </c>
      <c r="I27" s="1557">
        <v>1</v>
      </c>
      <c r="J27" s="549">
        <v>-4117</v>
      </c>
      <c r="K27" s="1575">
        <v>2547</v>
      </c>
      <c r="L27" s="1576">
        <v>6664</v>
      </c>
      <c r="M27" s="1849">
        <v>1.02</v>
      </c>
      <c r="N27" s="1575">
        <v>2508</v>
      </c>
      <c r="O27" s="1575">
        <v>26759</v>
      </c>
      <c r="P27" s="1575">
        <v>24251</v>
      </c>
      <c r="Q27" s="549">
        <v>579355</v>
      </c>
      <c r="R27" s="704">
        <v>99.087779999999995</v>
      </c>
      <c r="S27" s="1646">
        <v>50</v>
      </c>
      <c r="T27" s="1432">
        <v>186.38</v>
      </c>
      <c r="U27" s="1555">
        <v>81.5</v>
      </c>
      <c r="V27" s="550" t="s">
        <v>723</v>
      </c>
      <c r="W27" s="1555" t="s">
        <v>721</v>
      </c>
      <c r="X27" s="550">
        <v>104.8</v>
      </c>
      <c r="Y27" s="1555">
        <v>0</v>
      </c>
      <c r="Z27" s="1557">
        <v>0</v>
      </c>
      <c r="AA27" s="1548">
        <v>44013</v>
      </c>
      <c r="AB27" s="1546">
        <v>44013</v>
      </c>
      <c r="AC27" s="1555">
        <v>6563</v>
      </c>
      <c r="AD27" s="1846">
        <v>13</v>
      </c>
      <c r="AE27" s="1557">
        <v>427</v>
      </c>
      <c r="AF27" s="1436">
        <v>2994.9349999999999</v>
      </c>
      <c r="AG27" s="1847">
        <v>67.75</v>
      </c>
      <c r="AH27" s="1575">
        <v>525295</v>
      </c>
      <c r="AI27" s="1575">
        <v>7753.4</v>
      </c>
      <c r="AJ27" s="1575">
        <v>4</v>
      </c>
      <c r="AK27" s="1438">
        <v>4</v>
      </c>
    </row>
    <row r="28" spans="1:37" ht="16.05" customHeight="1">
      <c r="A28" s="656" t="s">
        <v>157</v>
      </c>
      <c r="B28" s="530">
        <v>376682</v>
      </c>
      <c r="C28" s="536">
        <v>7643</v>
      </c>
      <c r="D28" s="73">
        <v>-1.1399999999999999</v>
      </c>
      <c r="E28" s="73">
        <v>9.5500000000000007</v>
      </c>
      <c r="F28" s="73">
        <v>57.59</v>
      </c>
      <c r="G28" s="47">
        <v>32.85</v>
      </c>
      <c r="H28" s="49">
        <v>185985</v>
      </c>
      <c r="I28" s="56">
        <v>3.6</v>
      </c>
      <c r="J28" s="536">
        <v>-4018</v>
      </c>
      <c r="K28" s="49">
        <v>1530</v>
      </c>
      <c r="L28" s="62">
        <v>5548</v>
      </c>
      <c r="M28" s="63">
        <v>1</v>
      </c>
      <c r="N28" s="49">
        <v>-307</v>
      </c>
      <c r="O28" s="49">
        <v>14001</v>
      </c>
      <c r="P28" s="49">
        <v>14308</v>
      </c>
      <c r="Q28" s="536">
        <v>388078</v>
      </c>
      <c r="R28" s="565">
        <v>92.2</v>
      </c>
      <c r="S28" s="66">
        <v>77.849999999999994</v>
      </c>
      <c r="T28" s="566">
        <v>100.8</v>
      </c>
      <c r="U28" s="73">
        <v>66.3</v>
      </c>
      <c r="V28" s="524">
        <v>93.7</v>
      </c>
      <c r="W28" s="73">
        <v>5487.2</v>
      </c>
      <c r="X28" s="524">
        <v>34.5</v>
      </c>
      <c r="Y28" s="73">
        <v>0</v>
      </c>
      <c r="Z28" s="56">
        <v>0</v>
      </c>
      <c r="AA28" s="900">
        <v>43555</v>
      </c>
      <c r="AB28" s="896">
        <v>45016</v>
      </c>
      <c r="AC28" s="73">
        <v>4103.6000000000004</v>
      </c>
      <c r="AD28" s="75">
        <v>16</v>
      </c>
      <c r="AE28" s="56">
        <v>468.4</v>
      </c>
      <c r="AF28" s="531">
        <v>3736.92</v>
      </c>
      <c r="AG28" s="76">
        <v>56.88</v>
      </c>
      <c r="AH28" s="49">
        <v>364104</v>
      </c>
      <c r="AI28" s="49">
        <v>6401</v>
      </c>
      <c r="AJ28" s="49">
        <v>4</v>
      </c>
      <c r="AK28" s="534">
        <v>2</v>
      </c>
    </row>
    <row r="29" spans="1:37" s="1536" customFormat="1" ht="16.05" customHeight="1">
      <c r="A29" s="1401" t="s">
        <v>158</v>
      </c>
      <c r="B29" s="1402">
        <v>402337</v>
      </c>
      <c r="C29" s="1417">
        <v>9533</v>
      </c>
      <c r="D29" s="1412">
        <v>-0.6</v>
      </c>
      <c r="E29" s="1412">
        <v>11</v>
      </c>
      <c r="F29" s="1412">
        <v>58.6</v>
      </c>
      <c r="G29" s="1413">
        <v>30.4</v>
      </c>
      <c r="H29" s="1404">
        <v>186949</v>
      </c>
      <c r="I29" s="1421">
        <v>0.8</v>
      </c>
      <c r="J29" s="1417">
        <v>-3177</v>
      </c>
      <c r="K29" s="1404">
        <v>2326</v>
      </c>
      <c r="L29" s="1415">
        <v>5503</v>
      </c>
      <c r="M29" s="1537">
        <v>1.38</v>
      </c>
      <c r="N29" s="1404">
        <v>451</v>
      </c>
      <c r="O29" s="1404">
        <v>12650</v>
      </c>
      <c r="P29" s="1404">
        <v>12199</v>
      </c>
      <c r="Q29" s="1417">
        <v>413938</v>
      </c>
      <c r="R29" s="1538">
        <v>105.7</v>
      </c>
      <c r="S29" s="1409">
        <v>82</v>
      </c>
      <c r="T29" s="1539">
        <v>1241.7</v>
      </c>
      <c r="U29" s="1412">
        <v>73.638999999999996</v>
      </c>
      <c r="V29" s="1403">
        <v>70.564725590736117</v>
      </c>
      <c r="W29" s="1412">
        <v>3855.4027078042886</v>
      </c>
      <c r="X29" s="1403">
        <v>156.65100000000001</v>
      </c>
      <c r="Y29" s="1412">
        <v>130.07</v>
      </c>
      <c r="Z29" s="1421">
        <v>881.34</v>
      </c>
      <c r="AA29" s="1850">
        <v>42825</v>
      </c>
      <c r="AB29" s="1851">
        <v>45259</v>
      </c>
      <c r="AC29" s="1412">
        <v>3919</v>
      </c>
      <c r="AD29" s="1542">
        <v>1</v>
      </c>
      <c r="AE29" s="1421">
        <v>436</v>
      </c>
      <c r="AF29" s="1406">
        <v>324.02110010469517</v>
      </c>
      <c r="AG29" s="1543">
        <v>61.96</v>
      </c>
      <c r="AH29" s="1404">
        <v>246850</v>
      </c>
      <c r="AI29" s="1404">
        <v>3984</v>
      </c>
      <c r="AJ29" s="1404">
        <v>4</v>
      </c>
      <c r="AK29" s="1852">
        <v>3</v>
      </c>
    </row>
    <row r="30" spans="1:37" s="1206" customFormat="1" ht="16.05" customHeight="1">
      <c r="A30" s="656" t="s">
        <v>159</v>
      </c>
      <c r="B30" s="530">
        <v>441290</v>
      </c>
      <c r="C30" s="536">
        <v>7954</v>
      </c>
      <c r="D30" s="144" t="s">
        <v>725</v>
      </c>
      <c r="E30" s="144">
        <v>11.6</v>
      </c>
      <c r="F30" s="144">
        <v>60.4</v>
      </c>
      <c r="G30" s="145">
        <v>28</v>
      </c>
      <c r="H30" s="146">
        <v>214579</v>
      </c>
      <c r="I30" s="147">
        <v>0.8</v>
      </c>
      <c r="J30" s="536">
        <v>-2788</v>
      </c>
      <c r="K30" s="146">
        <v>2563</v>
      </c>
      <c r="L30" s="146">
        <v>5351</v>
      </c>
      <c r="M30" s="148">
        <v>1.29</v>
      </c>
      <c r="N30" s="146">
        <v>880</v>
      </c>
      <c r="O30" s="146">
        <v>18124</v>
      </c>
      <c r="P30" s="146">
        <v>17244</v>
      </c>
      <c r="Q30" s="536">
        <v>463254</v>
      </c>
      <c r="R30" s="565">
        <v>107.45358</v>
      </c>
      <c r="S30" s="149">
        <v>67</v>
      </c>
      <c r="T30" s="566">
        <v>468.81</v>
      </c>
      <c r="U30" s="144">
        <v>86.46</v>
      </c>
      <c r="V30" s="524">
        <v>93.5</v>
      </c>
      <c r="W30" s="144">
        <v>4770</v>
      </c>
      <c r="X30" s="524">
        <v>137.03</v>
      </c>
      <c r="Y30" s="144" t="s">
        <v>199</v>
      </c>
      <c r="Z30" s="147">
        <v>245.31</v>
      </c>
      <c r="AA30" s="273">
        <v>42825</v>
      </c>
      <c r="AB30" s="896">
        <v>45930</v>
      </c>
      <c r="AC30" s="144">
        <v>3656</v>
      </c>
      <c r="AD30" s="150">
        <v>9</v>
      </c>
      <c r="AE30" s="147">
        <v>1080</v>
      </c>
      <c r="AF30" s="531">
        <v>941</v>
      </c>
      <c r="AG30" s="151">
        <v>69.47</v>
      </c>
      <c r="AH30" s="146">
        <v>399221</v>
      </c>
      <c r="AI30" s="146">
        <v>5746.7</v>
      </c>
      <c r="AJ30" s="146">
        <v>8</v>
      </c>
      <c r="AK30" s="534">
        <v>12</v>
      </c>
    </row>
    <row r="31" spans="1:37" ht="15.75" customHeight="1">
      <c r="A31" s="658" t="s">
        <v>160</v>
      </c>
      <c r="B31" s="1424">
        <v>252666</v>
      </c>
      <c r="C31" s="549">
        <v>5644</v>
      </c>
      <c r="D31" s="77">
        <v>-0.72140000000000004</v>
      </c>
      <c r="E31" s="77">
        <v>11.9</v>
      </c>
      <c r="F31" s="77">
        <v>57.9</v>
      </c>
      <c r="G31" s="52">
        <v>30.2</v>
      </c>
      <c r="H31" s="1853">
        <v>108654</v>
      </c>
      <c r="I31" s="57">
        <v>1</v>
      </c>
      <c r="J31" s="549">
        <v>-1728</v>
      </c>
      <c r="K31" s="1853">
        <v>1659</v>
      </c>
      <c r="L31" s="1804">
        <v>3387</v>
      </c>
      <c r="M31" s="1854">
        <v>1.48</v>
      </c>
      <c r="N31" s="1853">
        <v>-256</v>
      </c>
      <c r="O31" s="1853">
        <v>7646</v>
      </c>
      <c r="P31" s="1853">
        <v>7902</v>
      </c>
      <c r="Q31" s="549">
        <v>262328</v>
      </c>
      <c r="R31" s="704">
        <v>109.10805999999999</v>
      </c>
      <c r="S31" s="1803">
        <v>71.3</v>
      </c>
      <c r="T31" s="1432">
        <v>536.37</v>
      </c>
      <c r="U31" s="77">
        <v>46.85</v>
      </c>
      <c r="V31" s="550">
        <v>86.000426439232413</v>
      </c>
      <c r="W31" s="77">
        <v>4304.6104589114193</v>
      </c>
      <c r="X31" s="550">
        <v>131.15</v>
      </c>
      <c r="Y31" s="77">
        <v>25.6</v>
      </c>
      <c r="Z31" s="57">
        <v>332.77</v>
      </c>
      <c r="AA31" s="1826">
        <v>42825</v>
      </c>
      <c r="AB31" s="1827">
        <v>43553</v>
      </c>
      <c r="AC31" s="77">
        <v>3832</v>
      </c>
      <c r="AD31" s="1855">
        <v>1</v>
      </c>
      <c r="AE31" s="57">
        <v>601</v>
      </c>
      <c r="AF31" s="1436">
        <v>471.0666144638962</v>
      </c>
      <c r="AG31" s="1856">
        <v>40.04</v>
      </c>
      <c r="AH31" s="1853">
        <v>184843</v>
      </c>
      <c r="AI31" s="1853">
        <v>4616.5</v>
      </c>
      <c r="AJ31" s="1853">
        <v>4</v>
      </c>
      <c r="AK31" s="1438">
        <v>2</v>
      </c>
    </row>
    <row r="32" spans="1:37" s="1206" customFormat="1" ht="15.75" customHeight="1">
      <c r="A32" s="656" t="s">
        <v>161</v>
      </c>
      <c r="B32" s="530">
        <v>182995</v>
      </c>
      <c r="C32" s="536">
        <v>7399</v>
      </c>
      <c r="D32" s="471">
        <v>-0.5</v>
      </c>
      <c r="E32" s="471">
        <v>10.7</v>
      </c>
      <c r="F32" s="471">
        <v>59.3</v>
      </c>
      <c r="G32" s="342">
        <v>30</v>
      </c>
      <c r="H32" s="470">
        <v>94472</v>
      </c>
      <c r="I32" s="463">
        <v>0.5</v>
      </c>
      <c r="J32" s="536">
        <v>-1484</v>
      </c>
      <c r="K32" s="470">
        <v>1082</v>
      </c>
      <c r="L32" s="437">
        <v>2566</v>
      </c>
      <c r="M32" s="429">
        <v>1.29</v>
      </c>
      <c r="N32" s="470">
        <v>569</v>
      </c>
      <c r="O32" s="470">
        <v>8754</v>
      </c>
      <c r="P32" s="470">
        <v>8185</v>
      </c>
      <c r="Q32" s="536">
        <v>189591</v>
      </c>
      <c r="R32" s="565">
        <v>113.1</v>
      </c>
      <c r="S32" s="466">
        <v>65</v>
      </c>
      <c r="T32" s="566">
        <v>212.47</v>
      </c>
      <c r="U32" s="471">
        <v>31.9</v>
      </c>
      <c r="V32" s="524">
        <v>79.8</v>
      </c>
      <c r="W32" s="468">
        <v>4744.5</v>
      </c>
      <c r="X32" s="524">
        <v>46.7</v>
      </c>
      <c r="Y32" s="471">
        <v>14.6</v>
      </c>
      <c r="Z32" s="463">
        <v>119.2</v>
      </c>
      <c r="AA32" s="900">
        <v>43922</v>
      </c>
      <c r="AB32" s="896">
        <v>44812</v>
      </c>
      <c r="AC32" s="471">
        <v>2475.1</v>
      </c>
      <c r="AD32" s="473">
        <v>5</v>
      </c>
      <c r="AE32" s="463">
        <v>301.3</v>
      </c>
      <c r="AF32" s="531">
        <v>5560</v>
      </c>
      <c r="AG32" s="467">
        <v>32.909999999999997</v>
      </c>
      <c r="AH32" s="470">
        <v>149277</v>
      </c>
      <c r="AI32" s="470">
        <v>4536</v>
      </c>
      <c r="AJ32" s="470">
        <v>5</v>
      </c>
      <c r="AK32" s="464">
        <v>1</v>
      </c>
    </row>
    <row r="33" spans="1:37" ht="16.05" customHeight="1">
      <c r="A33" s="658" t="s">
        <v>162</v>
      </c>
      <c r="B33" s="1424">
        <v>360540</v>
      </c>
      <c r="C33" s="549">
        <v>4652</v>
      </c>
      <c r="D33" s="77">
        <v>-0.77144736516184431</v>
      </c>
      <c r="E33" s="77">
        <v>11.2</v>
      </c>
      <c r="F33" s="77">
        <v>57.7</v>
      </c>
      <c r="G33" s="52">
        <v>31.1</v>
      </c>
      <c r="H33" s="1853">
        <v>165081</v>
      </c>
      <c r="I33" s="57">
        <v>0.40201921907310545</v>
      </c>
      <c r="J33" s="549">
        <v>-2838</v>
      </c>
      <c r="K33" s="1853">
        <v>2080</v>
      </c>
      <c r="L33" s="1804">
        <v>4918</v>
      </c>
      <c r="M33" s="1854">
        <v>1.3</v>
      </c>
      <c r="N33" s="1853">
        <v>-40</v>
      </c>
      <c r="O33" s="1853">
        <v>10633</v>
      </c>
      <c r="P33" s="1853">
        <v>10673</v>
      </c>
      <c r="Q33" s="549">
        <v>372760</v>
      </c>
      <c r="R33" s="704">
        <v>102.95015559609399</v>
      </c>
      <c r="S33" s="1803">
        <v>95</v>
      </c>
      <c r="T33" s="1432">
        <v>834.81</v>
      </c>
      <c r="U33" s="77">
        <v>59.5</v>
      </c>
      <c r="V33" s="550">
        <v>78.2</v>
      </c>
      <c r="W33" s="550">
        <v>4736.5</v>
      </c>
      <c r="X33" s="550">
        <v>142.1</v>
      </c>
      <c r="Y33" s="77">
        <v>13.8</v>
      </c>
      <c r="Z33" s="57">
        <v>619.4</v>
      </c>
      <c r="AA33" s="1548">
        <v>42825</v>
      </c>
      <c r="AB33" s="1546">
        <v>44820</v>
      </c>
      <c r="AC33" s="77">
        <v>5432.6</v>
      </c>
      <c r="AD33" s="1855">
        <v>4</v>
      </c>
      <c r="AE33" s="57">
        <v>1411.4</v>
      </c>
      <c r="AF33" s="1436">
        <v>431.88270384878001</v>
      </c>
      <c r="AG33" s="1856">
        <v>55.4</v>
      </c>
      <c r="AH33" s="1853">
        <v>272005</v>
      </c>
      <c r="AI33" s="1853">
        <v>4909.8375451263537</v>
      </c>
      <c r="AJ33" s="1853">
        <v>2</v>
      </c>
      <c r="AK33" s="1438" t="s">
        <v>304</v>
      </c>
    </row>
    <row r="34" spans="1:37" s="1206" customFormat="1" ht="16.05" customHeight="1">
      <c r="A34" s="656" t="s">
        <v>163</v>
      </c>
      <c r="B34" s="530">
        <v>233020</v>
      </c>
      <c r="C34" s="536">
        <v>4567</v>
      </c>
      <c r="D34" s="73">
        <v>-0.6</v>
      </c>
      <c r="E34" s="73">
        <v>11.71</v>
      </c>
      <c r="F34" s="73">
        <v>59.55</v>
      </c>
      <c r="G34" s="47">
        <v>28.75</v>
      </c>
      <c r="H34" s="49">
        <v>109947</v>
      </c>
      <c r="I34" s="56">
        <v>0.5</v>
      </c>
      <c r="J34" s="536">
        <v>-1474</v>
      </c>
      <c r="K34" s="49">
        <v>1457</v>
      </c>
      <c r="L34" s="49">
        <v>2931</v>
      </c>
      <c r="M34" s="63">
        <v>1.21</v>
      </c>
      <c r="N34" s="49">
        <v>181</v>
      </c>
      <c r="O34" s="49">
        <v>9389</v>
      </c>
      <c r="P34" s="49">
        <v>9208</v>
      </c>
      <c r="Q34" s="536">
        <v>241145</v>
      </c>
      <c r="R34" s="565">
        <v>105.8</v>
      </c>
      <c r="S34" s="74">
        <v>73.069999999999993</v>
      </c>
      <c r="T34" s="566">
        <v>978.47</v>
      </c>
      <c r="U34" s="73">
        <v>40.299999999999997</v>
      </c>
      <c r="V34" s="524">
        <v>72.099999999999994</v>
      </c>
      <c r="W34" s="78">
        <v>4311.8</v>
      </c>
      <c r="X34" s="524">
        <v>261.60000000000002</v>
      </c>
      <c r="Y34" s="73" t="s">
        <v>199</v>
      </c>
      <c r="Z34" s="56">
        <v>676.6</v>
      </c>
      <c r="AA34" s="900">
        <v>42825</v>
      </c>
      <c r="AB34" s="896">
        <v>43555</v>
      </c>
      <c r="AC34" s="73">
        <v>1984</v>
      </c>
      <c r="AD34" s="75">
        <v>8</v>
      </c>
      <c r="AE34" s="56">
        <v>783</v>
      </c>
      <c r="AF34" s="531">
        <v>246.5</v>
      </c>
      <c r="AG34" s="76">
        <v>32.57</v>
      </c>
      <c r="AH34" s="49">
        <v>149054</v>
      </c>
      <c r="AI34" s="49">
        <v>4576</v>
      </c>
      <c r="AJ34" s="49">
        <v>4</v>
      </c>
      <c r="AK34" s="66">
        <v>3</v>
      </c>
    </row>
    <row r="35" spans="1:37" ht="15.6" customHeight="1">
      <c r="A35" s="658" t="s">
        <v>164</v>
      </c>
      <c r="B35" s="1424">
        <v>397670</v>
      </c>
      <c r="C35" s="549">
        <v>12001</v>
      </c>
      <c r="D35" s="77">
        <v>-0.5</v>
      </c>
      <c r="E35" s="77">
        <v>11.4</v>
      </c>
      <c r="F35" s="77">
        <v>59.2</v>
      </c>
      <c r="G35" s="52">
        <v>29.4</v>
      </c>
      <c r="H35" s="1853">
        <v>188687</v>
      </c>
      <c r="I35" s="57">
        <v>1</v>
      </c>
      <c r="J35" s="549">
        <v>-2876</v>
      </c>
      <c r="K35" s="1853">
        <v>2366</v>
      </c>
      <c r="L35" s="1853">
        <v>5242</v>
      </c>
      <c r="M35" s="1854">
        <v>1.27</v>
      </c>
      <c r="N35" s="1853">
        <v>1045</v>
      </c>
      <c r="O35" s="1853">
        <v>15180</v>
      </c>
      <c r="P35" s="1853">
        <v>14135</v>
      </c>
      <c r="Q35" s="549">
        <v>402557</v>
      </c>
      <c r="R35" s="77">
        <v>102.2</v>
      </c>
      <c r="S35" s="1803">
        <v>52</v>
      </c>
      <c r="T35" s="1432">
        <v>203.6</v>
      </c>
      <c r="U35" s="77">
        <v>80.3</v>
      </c>
      <c r="V35" s="550">
        <v>93</v>
      </c>
      <c r="W35" s="77">
        <v>4606.6000000000004</v>
      </c>
      <c r="X35" s="550">
        <v>123.3</v>
      </c>
      <c r="Y35" s="77" t="s">
        <v>304</v>
      </c>
      <c r="Z35" s="57" t="s">
        <v>304</v>
      </c>
      <c r="AA35" s="1548">
        <v>42825</v>
      </c>
      <c r="AB35" s="1546">
        <v>42825</v>
      </c>
      <c r="AC35" s="77">
        <v>4580</v>
      </c>
      <c r="AD35" s="1855">
        <v>13</v>
      </c>
      <c r="AE35" s="57">
        <v>1269</v>
      </c>
      <c r="AF35" s="1436">
        <v>1953</v>
      </c>
      <c r="AG35" s="1856">
        <v>62.62</v>
      </c>
      <c r="AH35" s="1853">
        <v>304103</v>
      </c>
      <c r="AI35" s="1853">
        <v>4856</v>
      </c>
      <c r="AJ35" s="1853">
        <v>6</v>
      </c>
      <c r="AK35" s="57" t="s">
        <v>304</v>
      </c>
    </row>
    <row r="36" spans="1:37" ht="15.75" customHeight="1">
      <c r="A36" s="656" t="s">
        <v>165</v>
      </c>
      <c r="B36" s="530">
        <v>364737</v>
      </c>
      <c r="C36" s="536">
        <v>21836</v>
      </c>
      <c r="D36" s="73" t="s">
        <v>726</v>
      </c>
      <c r="E36" s="73">
        <v>12.1</v>
      </c>
      <c r="F36" s="73">
        <v>61.1</v>
      </c>
      <c r="G36" s="47">
        <v>26.8</v>
      </c>
      <c r="H36" s="49">
        <v>166232</v>
      </c>
      <c r="I36" s="56">
        <v>0.6</v>
      </c>
      <c r="J36" s="536" t="s">
        <v>727</v>
      </c>
      <c r="K36" s="49">
        <v>2164</v>
      </c>
      <c r="L36" s="49">
        <v>4294</v>
      </c>
      <c r="M36" s="63">
        <v>1.28</v>
      </c>
      <c r="N36" s="49" t="s">
        <v>728</v>
      </c>
      <c r="O36" s="49">
        <v>13207</v>
      </c>
      <c r="P36" s="49">
        <v>13535</v>
      </c>
      <c r="Q36" s="536">
        <v>371920</v>
      </c>
      <c r="R36" s="565">
        <v>97.1</v>
      </c>
      <c r="S36" s="66">
        <v>70.5</v>
      </c>
      <c r="T36" s="566">
        <v>262.05</v>
      </c>
      <c r="U36" s="73">
        <v>61.98</v>
      </c>
      <c r="V36" s="524">
        <v>77.7</v>
      </c>
      <c r="W36" s="524">
        <v>4667.1000000000004</v>
      </c>
      <c r="X36" s="524">
        <v>200.07</v>
      </c>
      <c r="Y36" s="73">
        <v>0</v>
      </c>
      <c r="Z36" s="56">
        <v>0</v>
      </c>
      <c r="AA36" s="900">
        <v>43344</v>
      </c>
      <c r="AB36" s="896">
        <v>45463</v>
      </c>
      <c r="AC36" s="73">
        <v>4153</v>
      </c>
      <c r="AD36" s="75">
        <v>5</v>
      </c>
      <c r="AE36" s="56">
        <v>419</v>
      </c>
      <c r="AF36" s="531">
        <v>1392</v>
      </c>
      <c r="AG36" s="76">
        <v>46.87</v>
      </c>
      <c r="AH36" s="49">
        <v>276142</v>
      </c>
      <c r="AI36" s="49">
        <v>5891.7</v>
      </c>
      <c r="AJ36" s="49">
        <v>6</v>
      </c>
      <c r="AK36" s="534">
        <v>1</v>
      </c>
    </row>
    <row r="37" spans="1:37" ht="16.05" customHeight="1">
      <c r="A37" s="658" t="s">
        <v>166</v>
      </c>
      <c r="B37" s="1424">
        <v>381638</v>
      </c>
      <c r="C37" s="549">
        <v>14602</v>
      </c>
      <c r="D37" s="77">
        <v>-0.39382870678496379</v>
      </c>
      <c r="E37" s="77">
        <v>12.9</v>
      </c>
      <c r="F37" s="77">
        <v>62.2</v>
      </c>
      <c r="G37" s="52">
        <v>24.9</v>
      </c>
      <c r="H37" s="1853">
        <v>171844</v>
      </c>
      <c r="I37" s="57">
        <v>0.9287493307883895</v>
      </c>
      <c r="J37" s="549">
        <v>-1121</v>
      </c>
      <c r="K37" s="1853">
        <v>2520</v>
      </c>
      <c r="L37" s="1853">
        <v>3641</v>
      </c>
      <c r="M37" s="1854">
        <v>1.33</v>
      </c>
      <c r="N37" s="1853">
        <v>-138</v>
      </c>
      <c r="O37" s="1853">
        <v>15632</v>
      </c>
      <c r="P37" s="1853">
        <v>15770</v>
      </c>
      <c r="Q37" s="549">
        <v>384654</v>
      </c>
      <c r="R37" s="704">
        <v>94.9</v>
      </c>
      <c r="S37" s="1803">
        <v>89</v>
      </c>
      <c r="T37" s="1432">
        <v>387.2</v>
      </c>
      <c r="U37" s="77">
        <v>59.5</v>
      </c>
      <c r="V37" s="550">
        <v>86.7</v>
      </c>
      <c r="W37" s="550">
        <v>5561</v>
      </c>
      <c r="X37" s="550">
        <v>201.2</v>
      </c>
      <c r="Y37" s="77">
        <v>0</v>
      </c>
      <c r="Z37" s="57">
        <v>126.4</v>
      </c>
      <c r="AA37" s="1548">
        <v>42825</v>
      </c>
      <c r="AB37" s="1546">
        <v>45744</v>
      </c>
      <c r="AC37" s="77">
        <v>5066</v>
      </c>
      <c r="AD37" s="1855">
        <v>11</v>
      </c>
      <c r="AE37" s="57">
        <v>809</v>
      </c>
      <c r="AF37" s="1436">
        <v>989.52</v>
      </c>
      <c r="AG37" s="1856">
        <v>52.4</v>
      </c>
      <c r="AH37" s="1853">
        <v>299580</v>
      </c>
      <c r="AI37" s="1853">
        <v>5717.1755725190842</v>
      </c>
      <c r="AJ37" s="1853">
        <v>3</v>
      </c>
      <c r="AK37" s="1438">
        <v>5</v>
      </c>
    </row>
    <row r="38" spans="1:37" ht="16.05" customHeight="1">
      <c r="A38" s="656" t="s">
        <v>167</v>
      </c>
      <c r="B38" s="530">
        <v>375827</v>
      </c>
      <c r="C38" s="536">
        <v>9162</v>
      </c>
      <c r="D38" s="79">
        <v>-0.48562070216411019</v>
      </c>
      <c r="E38" s="73">
        <v>11.936875211200897</v>
      </c>
      <c r="F38" s="73">
        <v>60.541153243380599</v>
      </c>
      <c r="G38" s="47">
        <v>27.521971545418506</v>
      </c>
      <c r="H38" s="49">
        <v>169726</v>
      </c>
      <c r="I38" s="56">
        <v>0.90485363011581166</v>
      </c>
      <c r="J38" s="536">
        <v>-2167</v>
      </c>
      <c r="K38" s="49">
        <v>2163</v>
      </c>
      <c r="L38" s="49">
        <v>4330</v>
      </c>
      <c r="M38" s="63">
        <v>1.1499999999999999</v>
      </c>
      <c r="N38" s="49">
        <v>532</v>
      </c>
      <c r="O38" s="49">
        <v>12242</v>
      </c>
      <c r="P38" s="49">
        <v>11710</v>
      </c>
      <c r="Q38" s="536">
        <v>380073</v>
      </c>
      <c r="R38" s="565">
        <v>85.4</v>
      </c>
      <c r="S38" s="74">
        <v>73</v>
      </c>
      <c r="T38" s="566">
        <v>113.82</v>
      </c>
      <c r="U38" s="73">
        <v>38</v>
      </c>
      <c r="V38" s="524">
        <v>61.4</v>
      </c>
      <c r="W38" s="524">
        <v>6069.4</v>
      </c>
      <c r="X38" s="524">
        <v>75.8</v>
      </c>
      <c r="Y38" s="73" t="s">
        <v>304</v>
      </c>
      <c r="Z38" s="56" t="s">
        <v>304</v>
      </c>
      <c r="AA38" s="900" t="s">
        <v>732</v>
      </c>
      <c r="AB38" s="896">
        <v>45833</v>
      </c>
      <c r="AC38" s="73">
        <v>3171.5</v>
      </c>
      <c r="AD38" s="75">
        <v>7</v>
      </c>
      <c r="AE38" s="56">
        <v>438.5</v>
      </c>
      <c r="AF38" s="531">
        <v>3301</v>
      </c>
      <c r="AG38" s="76">
        <v>50.76</v>
      </c>
      <c r="AH38" s="49">
        <v>276660</v>
      </c>
      <c r="AI38" s="49">
        <v>5450.4</v>
      </c>
      <c r="AJ38" s="49">
        <v>1</v>
      </c>
      <c r="AK38" s="534" t="s">
        <v>304</v>
      </c>
    </row>
    <row r="39" spans="1:37" ht="16.05" customHeight="1">
      <c r="A39" s="658" t="s">
        <v>168</v>
      </c>
      <c r="B39" s="1424">
        <v>415138</v>
      </c>
      <c r="C39" s="549">
        <v>22182</v>
      </c>
      <c r="D39" s="77">
        <v>-0.17</v>
      </c>
      <c r="E39" s="77">
        <v>12.1</v>
      </c>
      <c r="F39" s="77">
        <v>63.1</v>
      </c>
      <c r="G39" s="52">
        <v>24.8</v>
      </c>
      <c r="H39" s="1853">
        <v>190271</v>
      </c>
      <c r="I39" s="57">
        <v>1.45</v>
      </c>
      <c r="J39" s="549">
        <v>-1485</v>
      </c>
      <c r="K39" s="1853">
        <v>2433</v>
      </c>
      <c r="L39" s="1853">
        <v>3918</v>
      </c>
      <c r="M39" s="1854">
        <v>1.33</v>
      </c>
      <c r="N39" s="1853">
        <v>13</v>
      </c>
      <c r="O39" s="1853">
        <v>18483</v>
      </c>
      <c r="P39" s="1853">
        <v>18470</v>
      </c>
      <c r="Q39" s="549">
        <v>422330</v>
      </c>
      <c r="R39" s="704">
        <v>111.1</v>
      </c>
      <c r="S39" s="1805">
        <v>77.03</v>
      </c>
      <c r="T39" s="1432">
        <v>918.32</v>
      </c>
      <c r="U39" s="77">
        <v>53.23</v>
      </c>
      <c r="V39" s="550" t="s">
        <v>721</v>
      </c>
      <c r="W39" s="77" t="s">
        <v>721</v>
      </c>
      <c r="X39" s="550">
        <v>302.45999999999998</v>
      </c>
      <c r="Y39" s="77" t="s">
        <v>304</v>
      </c>
      <c r="Z39" s="57">
        <v>532.63</v>
      </c>
      <c r="AA39" s="1548">
        <v>43555</v>
      </c>
      <c r="AB39" s="1546">
        <v>45261</v>
      </c>
      <c r="AC39" s="77">
        <v>4170</v>
      </c>
      <c r="AD39" s="1855">
        <v>9</v>
      </c>
      <c r="AE39" s="57">
        <v>1480</v>
      </c>
      <c r="AF39" s="1436">
        <v>452</v>
      </c>
      <c r="AG39" s="1856">
        <v>40.5</v>
      </c>
      <c r="AH39" s="1853">
        <v>246109</v>
      </c>
      <c r="AI39" s="1853">
        <v>6077</v>
      </c>
      <c r="AJ39" s="1853">
        <v>4</v>
      </c>
      <c r="AK39" s="1438" t="s">
        <v>199</v>
      </c>
    </row>
    <row r="40" spans="1:37" s="1274" customFormat="1" ht="16.2" customHeight="1">
      <c r="A40" s="656" t="s">
        <v>169</v>
      </c>
      <c r="B40" s="530">
        <v>342941</v>
      </c>
      <c r="C40" s="536">
        <v>5602</v>
      </c>
      <c r="D40" s="1072">
        <v>-0.13</v>
      </c>
      <c r="E40" s="1072">
        <v>11.9</v>
      </c>
      <c r="F40" s="1072">
        <v>57.8</v>
      </c>
      <c r="G40" s="1076">
        <v>30.3</v>
      </c>
      <c r="H40" s="1073">
        <v>158955</v>
      </c>
      <c r="I40" s="1079">
        <v>0.9</v>
      </c>
      <c r="J40" s="536">
        <v>-1547</v>
      </c>
      <c r="K40" s="1073">
        <v>2194</v>
      </c>
      <c r="L40" s="1073">
        <v>3741</v>
      </c>
      <c r="M40" s="1080">
        <v>1.4</v>
      </c>
      <c r="N40" s="1073">
        <v>1171</v>
      </c>
      <c r="O40" s="1073">
        <v>12622</v>
      </c>
      <c r="P40" s="1073">
        <v>11451</v>
      </c>
      <c r="Q40" s="536">
        <v>345070</v>
      </c>
      <c r="R40" s="565">
        <v>90.810270000000003</v>
      </c>
      <c r="S40" s="1068">
        <v>48</v>
      </c>
      <c r="T40" s="566">
        <v>464.51</v>
      </c>
      <c r="U40" s="1072">
        <v>58.8</v>
      </c>
      <c r="V40" s="524">
        <v>92.5</v>
      </c>
      <c r="W40" s="1072">
        <v>5394.3</v>
      </c>
      <c r="X40" s="1072">
        <v>270.3</v>
      </c>
      <c r="Y40" s="1072" t="s">
        <v>304</v>
      </c>
      <c r="Z40" s="1079">
        <v>135.4</v>
      </c>
      <c r="AA40" s="900">
        <v>44287</v>
      </c>
      <c r="AB40" s="896">
        <v>44287</v>
      </c>
      <c r="AC40" s="1072">
        <v>3480</v>
      </c>
      <c r="AD40" s="1084">
        <v>6</v>
      </c>
      <c r="AE40" s="1079">
        <v>541</v>
      </c>
      <c r="AF40" s="531">
        <v>738</v>
      </c>
      <c r="AG40" s="1085">
        <v>41.21</v>
      </c>
      <c r="AH40" s="1073">
        <v>280334</v>
      </c>
      <c r="AI40" s="1073">
        <v>6802.6</v>
      </c>
      <c r="AJ40" s="1073">
        <v>5</v>
      </c>
      <c r="AK40" s="534" t="s">
        <v>752</v>
      </c>
    </row>
    <row r="41" spans="1:37" ht="16.05" customHeight="1">
      <c r="A41" s="658" t="s">
        <v>170</v>
      </c>
      <c r="B41" s="1424">
        <v>405423</v>
      </c>
      <c r="C41" s="549">
        <v>7941</v>
      </c>
      <c r="D41" s="77">
        <v>-0.1</v>
      </c>
      <c r="E41" s="77">
        <v>13.1</v>
      </c>
      <c r="F41" s="77">
        <v>61.1</v>
      </c>
      <c r="G41" s="52">
        <v>25.8</v>
      </c>
      <c r="H41" s="1853">
        <v>199381</v>
      </c>
      <c r="I41" s="57">
        <v>0.6</v>
      </c>
      <c r="J41" s="549">
        <v>-1810</v>
      </c>
      <c r="K41" s="1853">
        <v>2798</v>
      </c>
      <c r="L41" s="1853">
        <v>4608</v>
      </c>
      <c r="M41" s="1854">
        <v>1.29</v>
      </c>
      <c r="N41" s="1853">
        <v>1016</v>
      </c>
      <c r="O41" s="1853">
        <v>20231</v>
      </c>
      <c r="P41" s="1853">
        <v>19215</v>
      </c>
      <c r="Q41" s="549">
        <v>401558</v>
      </c>
      <c r="R41" s="868">
        <v>88.9</v>
      </c>
      <c r="S41" s="1803">
        <v>34.4</v>
      </c>
      <c r="T41" s="1432">
        <v>36.6</v>
      </c>
      <c r="U41" s="77">
        <v>36.6</v>
      </c>
      <c r="V41" s="550">
        <v>100</v>
      </c>
      <c r="W41" s="77">
        <v>11077.1</v>
      </c>
      <c r="X41" s="550" t="s">
        <v>304</v>
      </c>
      <c r="Y41" s="77" t="s">
        <v>304</v>
      </c>
      <c r="Z41" s="57" t="s">
        <v>304</v>
      </c>
      <c r="AA41" s="1548">
        <v>43466</v>
      </c>
      <c r="AB41" s="1546">
        <v>45328</v>
      </c>
      <c r="AC41" s="77">
        <v>3070.2</v>
      </c>
      <c r="AD41" s="1855">
        <v>7</v>
      </c>
      <c r="AE41" s="57">
        <v>863.7</v>
      </c>
      <c r="AF41" s="1436">
        <v>11077.131147540984</v>
      </c>
      <c r="AG41" s="1856">
        <v>36.6</v>
      </c>
      <c r="AH41" s="549">
        <v>405423</v>
      </c>
      <c r="AI41" s="1853">
        <v>11077</v>
      </c>
      <c r="AJ41" s="1853">
        <v>1</v>
      </c>
      <c r="AK41" s="1438">
        <v>10</v>
      </c>
    </row>
    <row r="42" spans="1:37" ht="16.05" customHeight="1">
      <c r="A42" s="656" t="s">
        <v>171</v>
      </c>
      <c r="B42" s="530">
        <v>384302</v>
      </c>
      <c r="C42" s="536">
        <v>7473</v>
      </c>
      <c r="D42" s="46">
        <v>0.51400000000000001</v>
      </c>
      <c r="E42" s="46">
        <v>13.287699999999999</v>
      </c>
      <c r="F42" s="46">
        <v>62.9955</v>
      </c>
      <c r="G42" s="53">
        <v>23.716799999999999</v>
      </c>
      <c r="H42" s="49">
        <v>187467</v>
      </c>
      <c r="I42" s="58">
        <v>1.4419999999999999</v>
      </c>
      <c r="J42" s="536">
        <v>-900</v>
      </c>
      <c r="K42" s="49">
        <v>2864</v>
      </c>
      <c r="L42" s="49">
        <v>3764</v>
      </c>
      <c r="M42" s="63">
        <v>1.28</v>
      </c>
      <c r="N42" s="49">
        <v>2725</v>
      </c>
      <c r="O42" s="49">
        <v>23769</v>
      </c>
      <c r="P42" s="49">
        <v>21044</v>
      </c>
      <c r="Q42" s="536">
        <v>385567</v>
      </c>
      <c r="R42" s="565">
        <v>96.2</v>
      </c>
      <c r="S42" s="74">
        <v>41</v>
      </c>
      <c r="T42" s="566">
        <v>36.090000000000003</v>
      </c>
      <c r="U42" s="76">
        <v>36.090000000000003</v>
      </c>
      <c r="V42" s="524">
        <v>100</v>
      </c>
      <c r="W42" s="73">
        <v>10648.4</v>
      </c>
      <c r="X42" s="524" t="s">
        <v>304</v>
      </c>
      <c r="Y42" s="73" t="s">
        <v>304</v>
      </c>
      <c r="Z42" s="56" t="s">
        <v>304</v>
      </c>
      <c r="AA42" s="900">
        <v>42825</v>
      </c>
      <c r="AB42" s="896">
        <v>45789</v>
      </c>
      <c r="AC42" s="73">
        <v>3310</v>
      </c>
      <c r="AD42" s="75">
        <v>7</v>
      </c>
      <c r="AE42" s="56">
        <v>1714</v>
      </c>
      <c r="AF42" s="531">
        <v>10648</v>
      </c>
      <c r="AG42" s="76">
        <v>36.090000000000003</v>
      </c>
      <c r="AH42" s="49">
        <v>384302</v>
      </c>
      <c r="AI42" s="49">
        <v>10648</v>
      </c>
      <c r="AJ42" s="49">
        <v>2</v>
      </c>
      <c r="AK42" s="534">
        <v>6</v>
      </c>
    </row>
    <row r="43" spans="1:37" ht="16.05" customHeight="1">
      <c r="A43" s="658" t="s">
        <v>172</v>
      </c>
      <c r="B43" s="1424">
        <v>344852</v>
      </c>
      <c r="C43" s="549">
        <v>4889</v>
      </c>
      <c r="D43" s="1857">
        <v>-0.4</v>
      </c>
      <c r="E43" s="1857">
        <v>11.6</v>
      </c>
      <c r="F43" s="1857">
        <v>59</v>
      </c>
      <c r="G43" s="1858">
        <v>29.3</v>
      </c>
      <c r="H43" s="1853">
        <v>166344</v>
      </c>
      <c r="I43" s="1859">
        <v>0.6</v>
      </c>
      <c r="J43" s="549">
        <v>-2027</v>
      </c>
      <c r="K43" s="1853">
        <v>2179</v>
      </c>
      <c r="L43" s="1853">
        <v>4206</v>
      </c>
      <c r="M43" s="1854">
        <v>1.29</v>
      </c>
      <c r="N43" s="1853">
        <v>644</v>
      </c>
      <c r="O43" s="1853">
        <v>11727</v>
      </c>
      <c r="P43" s="1853">
        <v>11083</v>
      </c>
      <c r="Q43" s="549">
        <v>352698</v>
      </c>
      <c r="R43" s="704">
        <v>87.8</v>
      </c>
      <c r="S43" s="1803">
        <v>53</v>
      </c>
      <c r="T43" s="1432">
        <v>105.29</v>
      </c>
      <c r="U43" s="77">
        <v>33.4</v>
      </c>
      <c r="V43" s="550">
        <v>96.5</v>
      </c>
      <c r="W43" s="77">
        <v>9955.2999999999993</v>
      </c>
      <c r="X43" s="550">
        <v>71.900000000000006</v>
      </c>
      <c r="Y43" s="77" t="s">
        <v>304</v>
      </c>
      <c r="Z43" s="77" t="s">
        <v>304</v>
      </c>
      <c r="AA43" s="1548">
        <v>42825</v>
      </c>
      <c r="AB43" s="1546">
        <v>45016</v>
      </c>
      <c r="AC43" s="1857">
        <v>3105.9</v>
      </c>
      <c r="AD43" s="1855">
        <v>14</v>
      </c>
      <c r="AE43" s="1857">
        <v>403.9</v>
      </c>
      <c r="AF43" s="1436">
        <v>3275</v>
      </c>
      <c r="AG43" s="1856">
        <v>32.590000000000003</v>
      </c>
      <c r="AH43" s="1853">
        <v>335860</v>
      </c>
      <c r="AI43" s="1853">
        <v>10305.6</v>
      </c>
      <c r="AJ43" s="1853">
        <v>3</v>
      </c>
      <c r="AK43" s="1438">
        <v>2</v>
      </c>
    </row>
    <row r="44" spans="1:37" s="1063" customFormat="1" ht="16.05" customHeight="1">
      <c r="A44" s="656" t="s">
        <v>173</v>
      </c>
      <c r="B44" s="530">
        <v>391573</v>
      </c>
      <c r="C44" s="536">
        <v>6884</v>
      </c>
      <c r="D44" s="1071">
        <f>(B44/393047-1)*100</f>
        <v>-0.3750187636593072</v>
      </c>
      <c r="E44" s="1071">
        <v>11.6</v>
      </c>
      <c r="F44" s="1071">
        <v>59.3</v>
      </c>
      <c r="G44" s="1070">
        <v>29.1</v>
      </c>
      <c r="H44" s="1073">
        <v>187565</v>
      </c>
      <c r="I44" s="1069">
        <f>(H44/186116-1)*100</f>
        <v>0.77854671280277454</v>
      </c>
      <c r="J44" s="536">
        <f>K44-L44</f>
        <v>-2411</v>
      </c>
      <c r="K44" s="1073">
        <v>2296</v>
      </c>
      <c r="L44" s="1073">
        <v>4707</v>
      </c>
      <c r="M44" s="1080">
        <v>1.24</v>
      </c>
      <c r="N44" s="1073">
        <f>O44-P44</f>
        <v>459</v>
      </c>
      <c r="O44" s="1073">
        <v>14112</v>
      </c>
      <c r="P44" s="1073">
        <v>13653</v>
      </c>
      <c r="Q44" s="536">
        <v>397289</v>
      </c>
      <c r="R44" s="565">
        <v>89.557980000000001</v>
      </c>
      <c r="S44" s="1068">
        <v>62.7</v>
      </c>
      <c r="T44" s="705">
        <v>65.12</v>
      </c>
      <c r="U44" s="706">
        <v>42.35</v>
      </c>
      <c r="V44" s="524">
        <v>98.83</v>
      </c>
      <c r="W44" s="1072">
        <v>9139.65</v>
      </c>
      <c r="X44" s="1081">
        <v>22.77</v>
      </c>
      <c r="Y44" s="1082" t="s">
        <v>304</v>
      </c>
      <c r="Z44" s="1083" t="s">
        <v>304</v>
      </c>
      <c r="AA44" s="900">
        <v>42825</v>
      </c>
      <c r="AB44" s="896">
        <v>45562</v>
      </c>
      <c r="AC44" s="1072">
        <v>3615</v>
      </c>
      <c r="AD44" s="1084">
        <v>13</v>
      </c>
      <c r="AE44" s="1079">
        <v>861</v>
      </c>
      <c r="AF44" s="531">
        <v>6013</v>
      </c>
      <c r="AG44" s="1085">
        <v>43.27</v>
      </c>
      <c r="AH44" s="1073">
        <v>386789</v>
      </c>
      <c r="AI44" s="1073">
        <v>8939</v>
      </c>
      <c r="AJ44" s="1073">
        <v>3</v>
      </c>
      <c r="AK44" s="534">
        <v>3</v>
      </c>
    </row>
    <row r="45" spans="1:37" ht="16.05" customHeight="1">
      <c r="A45" s="658" t="s">
        <v>174</v>
      </c>
      <c r="B45" s="1424">
        <v>258285</v>
      </c>
      <c r="C45" s="549">
        <v>9444</v>
      </c>
      <c r="D45" s="77">
        <v>-0.7</v>
      </c>
      <c r="E45" s="77">
        <v>11.7</v>
      </c>
      <c r="F45" s="77">
        <v>59.9</v>
      </c>
      <c r="G45" s="52">
        <v>28.4</v>
      </c>
      <c r="H45" s="1853">
        <v>128639</v>
      </c>
      <c r="I45" s="57">
        <v>0.3</v>
      </c>
      <c r="J45" s="549">
        <v>-1878</v>
      </c>
      <c r="K45" s="1853">
        <v>1612</v>
      </c>
      <c r="L45" s="1853">
        <v>3490</v>
      </c>
      <c r="M45" s="1854">
        <v>1.27</v>
      </c>
      <c r="N45" s="1853">
        <v>-409</v>
      </c>
      <c r="O45" s="1853">
        <v>7876</v>
      </c>
      <c r="P45" s="1853">
        <v>8285</v>
      </c>
      <c r="Q45" s="549">
        <v>264642</v>
      </c>
      <c r="R45" s="704">
        <v>94.6</v>
      </c>
      <c r="S45" s="1803">
        <v>51.2</v>
      </c>
      <c r="T45" s="1432">
        <v>41.72</v>
      </c>
      <c r="U45" s="77">
        <v>27.7</v>
      </c>
      <c r="V45" s="550">
        <v>97</v>
      </c>
      <c r="W45" s="77">
        <v>9048.2000000000007</v>
      </c>
      <c r="X45" s="550">
        <v>14.1</v>
      </c>
      <c r="Y45" s="77">
        <v>0</v>
      </c>
      <c r="Z45" s="57">
        <v>0</v>
      </c>
      <c r="AA45" s="1548">
        <v>42825</v>
      </c>
      <c r="AB45" s="1546">
        <v>44651</v>
      </c>
      <c r="AC45" s="77">
        <v>2503.8000000000002</v>
      </c>
      <c r="AD45" s="1855">
        <v>9</v>
      </c>
      <c r="AE45" s="57">
        <v>915.9</v>
      </c>
      <c r="AF45" s="1436">
        <v>6191</v>
      </c>
      <c r="AG45" s="1856">
        <v>31.26</v>
      </c>
      <c r="AH45" s="1853">
        <v>259657</v>
      </c>
      <c r="AI45" s="1853">
        <v>8306</v>
      </c>
      <c r="AJ45" s="1853">
        <v>2</v>
      </c>
      <c r="AK45" s="1438">
        <v>4</v>
      </c>
    </row>
    <row r="46" spans="1:37" s="1206" customFormat="1" ht="16.05" customHeight="1">
      <c r="A46" s="656" t="s">
        <v>175</v>
      </c>
      <c r="B46" s="530">
        <v>223860</v>
      </c>
      <c r="C46" s="536">
        <v>3877</v>
      </c>
      <c r="D46" s="73">
        <v>-0.6</v>
      </c>
      <c r="E46" s="73">
        <v>10.7</v>
      </c>
      <c r="F46" s="73">
        <v>59.2</v>
      </c>
      <c r="G46" s="47">
        <v>30</v>
      </c>
      <c r="H46" s="49">
        <v>113549</v>
      </c>
      <c r="I46" s="56">
        <v>0.6</v>
      </c>
      <c r="J46" s="536">
        <v>-1644</v>
      </c>
      <c r="K46" s="49">
        <v>1339</v>
      </c>
      <c r="L46" s="49">
        <v>2983</v>
      </c>
      <c r="M46" s="63">
        <v>1.24</v>
      </c>
      <c r="N46" s="49">
        <v>431</v>
      </c>
      <c r="O46" s="49">
        <v>8022</v>
      </c>
      <c r="P46" s="49">
        <v>7591</v>
      </c>
      <c r="Q46" s="536">
        <v>229733</v>
      </c>
      <c r="R46" s="565">
        <v>88.5</v>
      </c>
      <c r="S46" s="80">
        <v>77.3</v>
      </c>
      <c r="T46" s="566">
        <v>24.7</v>
      </c>
      <c r="U46" s="47">
        <v>21.6</v>
      </c>
      <c r="V46" s="47">
        <v>99.7</v>
      </c>
      <c r="W46" s="47">
        <v>10599.4</v>
      </c>
      <c r="X46" s="47">
        <v>3.1</v>
      </c>
      <c r="Y46" s="73" t="s">
        <v>304</v>
      </c>
      <c r="Z46" s="56" t="s">
        <v>304</v>
      </c>
      <c r="AA46" s="900">
        <v>43191</v>
      </c>
      <c r="AB46" s="896">
        <v>45748</v>
      </c>
      <c r="AC46" s="73">
        <v>2017</v>
      </c>
      <c r="AD46" s="75">
        <v>7</v>
      </c>
      <c r="AE46" s="56">
        <v>362</v>
      </c>
      <c r="AF46" s="531">
        <v>9063</v>
      </c>
      <c r="AG46" s="76">
        <v>22.77</v>
      </c>
      <c r="AH46" s="49">
        <v>227418</v>
      </c>
      <c r="AI46" s="49">
        <v>9987</v>
      </c>
      <c r="AJ46" s="49">
        <v>3</v>
      </c>
      <c r="AK46" s="534">
        <v>1</v>
      </c>
    </row>
    <row r="47" spans="1:37" ht="16.05" customHeight="1">
      <c r="A47" s="658" t="s">
        <v>176</v>
      </c>
      <c r="B47" s="1424">
        <v>477481</v>
      </c>
      <c r="C47" s="549">
        <v>22832</v>
      </c>
      <c r="D47" s="77">
        <v>0</v>
      </c>
      <c r="E47" s="77">
        <v>10.31</v>
      </c>
      <c r="F47" s="77">
        <v>61.85</v>
      </c>
      <c r="G47" s="52">
        <v>27.84</v>
      </c>
      <c r="H47" s="1853">
        <v>252490</v>
      </c>
      <c r="I47" s="57">
        <v>1.401</v>
      </c>
      <c r="J47" s="549">
        <v>-3607</v>
      </c>
      <c r="K47" s="1853">
        <v>2835</v>
      </c>
      <c r="L47" s="1853">
        <v>6442</v>
      </c>
      <c r="M47" s="1854">
        <v>1.24</v>
      </c>
      <c r="N47" s="1853">
        <v>4202</v>
      </c>
      <c r="O47" s="1853">
        <v>20995</v>
      </c>
      <c r="P47" s="1853">
        <v>16793</v>
      </c>
      <c r="Q47" s="549">
        <v>493940</v>
      </c>
      <c r="R47" s="704">
        <v>102.7</v>
      </c>
      <c r="S47" s="1803">
        <v>58</v>
      </c>
      <c r="T47" s="1432">
        <v>61.78</v>
      </c>
      <c r="U47" s="77">
        <v>49.8</v>
      </c>
      <c r="V47" s="550">
        <v>99.9</v>
      </c>
      <c r="W47" s="550">
        <v>9575.4</v>
      </c>
      <c r="X47" s="550">
        <v>12</v>
      </c>
      <c r="Y47" s="77" t="s">
        <v>709</v>
      </c>
      <c r="Z47" s="57" t="s">
        <v>709</v>
      </c>
      <c r="AA47" s="1860">
        <v>43549</v>
      </c>
      <c r="AB47" s="1861">
        <v>45016</v>
      </c>
      <c r="AC47" s="77">
        <v>2969</v>
      </c>
      <c r="AD47" s="1855">
        <v>7</v>
      </c>
      <c r="AE47" s="57">
        <v>536</v>
      </c>
      <c r="AF47" s="1436">
        <v>7729</v>
      </c>
      <c r="AG47" s="1856">
        <v>49.42</v>
      </c>
      <c r="AH47" s="1853">
        <v>492760</v>
      </c>
      <c r="AI47" s="1853">
        <v>9971</v>
      </c>
      <c r="AJ47" s="1853">
        <v>2</v>
      </c>
      <c r="AK47" s="1438">
        <v>1</v>
      </c>
    </row>
    <row r="48" spans="1:37" ht="16.05" customHeight="1">
      <c r="A48" s="656" t="s">
        <v>177</v>
      </c>
      <c r="B48" s="530">
        <v>521074</v>
      </c>
      <c r="C48" s="536">
        <v>14064</v>
      </c>
      <c r="D48" s="73">
        <v>-0.58666524213534244</v>
      </c>
      <c r="E48" s="73">
        <v>12.2</v>
      </c>
      <c r="F48" s="73">
        <v>60.15</v>
      </c>
      <c r="G48" s="47">
        <v>27.6</v>
      </c>
      <c r="H48" s="49">
        <v>249793</v>
      </c>
      <c r="I48" s="56">
        <v>0.6807629058781739</v>
      </c>
      <c r="J48" s="536">
        <v>-3168</v>
      </c>
      <c r="K48" s="49">
        <v>3360</v>
      </c>
      <c r="L48" s="49">
        <v>6528</v>
      </c>
      <c r="M48" s="63">
        <v>1.38</v>
      </c>
      <c r="N48" s="49">
        <v>465</v>
      </c>
      <c r="O48" s="49">
        <v>16100</v>
      </c>
      <c r="P48" s="49">
        <v>15635</v>
      </c>
      <c r="Q48" s="536">
        <v>530495</v>
      </c>
      <c r="R48" s="565">
        <v>100.2</v>
      </c>
      <c r="S48" s="74">
        <v>88</v>
      </c>
      <c r="T48" s="566">
        <v>534.35</v>
      </c>
      <c r="U48" s="73">
        <v>110.6</v>
      </c>
      <c r="V48" s="524">
        <v>90.7</v>
      </c>
      <c r="W48" s="524">
        <v>4140.3999999999996</v>
      </c>
      <c r="X48" s="524">
        <v>197</v>
      </c>
      <c r="Y48" s="73">
        <v>0</v>
      </c>
      <c r="Z48" s="56">
        <v>226.8</v>
      </c>
      <c r="AA48" s="900">
        <v>43189</v>
      </c>
      <c r="AB48" s="896">
        <v>45380</v>
      </c>
      <c r="AC48" s="73">
        <v>8362</v>
      </c>
      <c r="AD48" s="75">
        <v>14</v>
      </c>
      <c r="AE48" s="56">
        <v>1077</v>
      </c>
      <c r="AF48" s="531">
        <v>975.1548610461308</v>
      </c>
      <c r="AG48" s="76">
        <v>96.14</v>
      </c>
      <c r="AH48" s="49">
        <v>392599</v>
      </c>
      <c r="AI48" s="49">
        <v>4083.6</v>
      </c>
      <c r="AJ48" s="49">
        <v>6</v>
      </c>
      <c r="AK48" s="534">
        <v>2</v>
      </c>
    </row>
    <row r="49" spans="1:37" ht="16.05" customHeight="1">
      <c r="A49" s="658" t="s">
        <v>178</v>
      </c>
      <c r="B49" s="1424">
        <v>457072</v>
      </c>
      <c r="C49" s="549">
        <v>14511</v>
      </c>
      <c r="D49" s="77">
        <v>-0.04</v>
      </c>
      <c r="E49" s="77">
        <v>10.9</v>
      </c>
      <c r="F49" s="77">
        <v>61.9</v>
      </c>
      <c r="G49" s="52">
        <v>27.2</v>
      </c>
      <c r="H49" s="1853">
        <v>245469</v>
      </c>
      <c r="I49" s="57">
        <v>1.08</v>
      </c>
      <c r="J49" s="549">
        <v>-2938</v>
      </c>
      <c r="K49" s="1853">
        <v>3210</v>
      </c>
      <c r="L49" s="1804">
        <v>6148</v>
      </c>
      <c r="M49" s="1854">
        <v>1.24</v>
      </c>
      <c r="N49" s="1853">
        <v>2400</v>
      </c>
      <c r="O49" s="1853">
        <v>20403</v>
      </c>
      <c r="P49" s="1853">
        <v>18003</v>
      </c>
      <c r="Q49" s="1862">
        <v>459593</v>
      </c>
      <c r="R49" s="1863">
        <v>96.6</v>
      </c>
      <c r="S49" s="1803">
        <v>39.630000000000003</v>
      </c>
      <c r="T49" s="1432">
        <v>50.7</v>
      </c>
      <c r="U49" s="77">
        <v>47.09</v>
      </c>
      <c r="V49" s="550">
        <v>100</v>
      </c>
      <c r="W49" s="77">
        <v>9706.2999999999993</v>
      </c>
      <c r="X49" s="550">
        <v>3.61</v>
      </c>
      <c r="Y49" s="77" t="s">
        <v>304</v>
      </c>
      <c r="Z49" s="57" t="s">
        <v>304</v>
      </c>
      <c r="AA49" s="1548">
        <v>42825</v>
      </c>
      <c r="AB49" s="1546">
        <v>45358</v>
      </c>
      <c r="AC49" s="77">
        <v>3379</v>
      </c>
      <c r="AD49" s="1855">
        <v>7</v>
      </c>
      <c r="AE49" s="57">
        <v>582</v>
      </c>
      <c r="AF49" s="1436">
        <v>9011.6719242902218</v>
      </c>
      <c r="AG49" s="1856">
        <v>50.72</v>
      </c>
      <c r="AH49" s="1853">
        <v>459593</v>
      </c>
      <c r="AI49" s="1853">
        <v>9061</v>
      </c>
      <c r="AJ49" s="1853">
        <v>2</v>
      </c>
      <c r="AK49" s="1438" t="s">
        <v>304</v>
      </c>
    </row>
    <row r="50" spans="1:37" ht="16.05" customHeight="1">
      <c r="A50" s="656" t="s">
        <v>179</v>
      </c>
      <c r="B50" s="530">
        <v>307094</v>
      </c>
      <c r="C50" s="536">
        <v>4135</v>
      </c>
      <c r="D50" s="73">
        <v>0.1</v>
      </c>
      <c r="E50" s="73">
        <v>14.1</v>
      </c>
      <c r="F50" s="73">
        <v>59.8</v>
      </c>
      <c r="G50" s="47">
        <v>26.1</v>
      </c>
      <c r="H50" s="49">
        <v>145366</v>
      </c>
      <c r="I50" s="56">
        <v>0.9</v>
      </c>
      <c r="J50" s="536">
        <v>-954</v>
      </c>
      <c r="K50" s="49">
        <v>2562</v>
      </c>
      <c r="L50" s="49">
        <v>3516</v>
      </c>
      <c r="M50" s="63">
        <v>1.62</v>
      </c>
      <c r="N50" s="49">
        <v>1429</v>
      </c>
      <c r="O50" s="49">
        <v>11965</v>
      </c>
      <c r="P50" s="49">
        <v>10536</v>
      </c>
      <c r="Q50" s="536">
        <v>303601</v>
      </c>
      <c r="R50" s="73">
        <v>90.5</v>
      </c>
      <c r="S50" s="74">
        <v>62.78</v>
      </c>
      <c r="T50" s="566">
        <v>49.41</v>
      </c>
      <c r="U50" s="73">
        <v>39</v>
      </c>
      <c r="V50" s="524">
        <v>98.3</v>
      </c>
      <c r="W50" s="73">
        <v>7729.9</v>
      </c>
      <c r="X50" s="524">
        <v>10.5</v>
      </c>
      <c r="Y50" s="73" t="s">
        <v>304</v>
      </c>
      <c r="Z50" s="56" t="s">
        <v>304</v>
      </c>
      <c r="AA50" s="900">
        <v>45017</v>
      </c>
      <c r="AB50" s="896">
        <v>45443</v>
      </c>
      <c r="AC50" s="73">
        <v>3474</v>
      </c>
      <c r="AD50" s="75">
        <v>5</v>
      </c>
      <c r="AE50" s="56">
        <v>417</v>
      </c>
      <c r="AF50" s="531">
        <v>6215</v>
      </c>
      <c r="AG50" s="76">
        <v>37.64</v>
      </c>
      <c r="AH50" s="49">
        <v>289204</v>
      </c>
      <c r="AI50" s="49">
        <v>7683</v>
      </c>
      <c r="AJ50" s="49">
        <v>2</v>
      </c>
      <c r="AK50" s="534" t="s">
        <v>304</v>
      </c>
    </row>
    <row r="51" spans="1:37" ht="16.05" customHeight="1">
      <c r="A51" s="658" t="s">
        <v>180</v>
      </c>
      <c r="B51" s="1424">
        <v>479825</v>
      </c>
      <c r="C51" s="549">
        <v>9139</v>
      </c>
      <c r="D51" s="77">
        <v>-0.3</v>
      </c>
      <c r="E51" s="77">
        <v>12.6</v>
      </c>
      <c r="F51" s="77">
        <v>62.5</v>
      </c>
      <c r="G51" s="52">
        <v>24.9</v>
      </c>
      <c r="H51" s="1853">
        <v>230562</v>
      </c>
      <c r="I51" s="57">
        <v>0.7</v>
      </c>
      <c r="J51" s="549">
        <v>-1727</v>
      </c>
      <c r="K51" s="1853">
        <v>3249</v>
      </c>
      <c r="L51" s="1804">
        <v>4976</v>
      </c>
      <c r="M51" s="1854">
        <v>1.31</v>
      </c>
      <c r="N51" s="1853">
        <v>-29</v>
      </c>
      <c r="O51" s="1853">
        <v>20362</v>
      </c>
      <c r="P51" s="1853">
        <v>20391</v>
      </c>
      <c r="Q51" s="549">
        <v>485587</v>
      </c>
      <c r="R51" s="704">
        <v>88.6</v>
      </c>
      <c r="S51" s="1864">
        <v>65.400000000000006</v>
      </c>
      <c r="T51" s="1432">
        <v>100.18</v>
      </c>
      <c r="U51" s="77">
        <v>52.19</v>
      </c>
      <c r="V51" s="550">
        <v>99.620253425235845</v>
      </c>
      <c r="W51" s="77">
        <v>9268.8829277639397</v>
      </c>
      <c r="X51" s="550">
        <v>48.06</v>
      </c>
      <c r="Y51" s="77">
        <v>0</v>
      </c>
      <c r="Z51" s="57">
        <v>0</v>
      </c>
      <c r="AA51" s="1548">
        <v>43647</v>
      </c>
      <c r="AB51" s="1546">
        <v>45870</v>
      </c>
      <c r="AC51" s="77">
        <v>4449</v>
      </c>
      <c r="AD51" s="1855">
        <v>9</v>
      </c>
      <c r="AE51" s="57">
        <v>1986</v>
      </c>
      <c r="AF51" s="1436">
        <v>4789.6286683899998</v>
      </c>
      <c r="AG51" s="1856">
        <v>41.43</v>
      </c>
      <c r="AH51" s="1853">
        <v>454756</v>
      </c>
      <c r="AI51" s="1853">
        <v>10977</v>
      </c>
      <c r="AJ51" s="1853">
        <v>4</v>
      </c>
      <c r="AK51" s="1438">
        <v>2</v>
      </c>
    </row>
    <row r="52" spans="1:37" s="1206" customFormat="1" ht="16.05" customHeight="1">
      <c r="A52" s="656" t="s">
        <v>181</v>
      </c>
      <c r="B52" s="530">
        <v>346024</v>
      </c>
      <c r="C52" s="536">
        <v>5161</v>
      </c>
      <c r="D52" s="73">
        <v>-0.65</v>
      </c>
      <c r="E52" s="73">
        <v>10.8</v>
      </c>
      <c r="F52" s="73">
        <v>56.8</v>
      </c>
      <c r="G52" s="47">
        <v>32.5</v>
      </c>
      <c r="H52" s="49">
        <v>168722</v>
      </c>
      <c r="I52" s="56">
        <v>0.56000000000000005</v>
      </c>
      <c r="J52" s="536">
        <v>-2752</v>
      </c>
      <c r="K52" s="49">
        <v>1772</v>
      </c>
      <c r="L52" s="62">
        <v>4524</v>
      </c>
      <c r="M52" s="63">
        <v>1.1000000000000001</v>
      </c>
      <c r="N52" s="49">
        <v>596</v>
      </c>
      <c r="O52" s="49">
        <v>12110</v>
      </c>
      <c r="P52" s="49">
        <v>11514</v>
      </c>
      <c r="Q52" s="536">
        <v>354630</v>
      </c>
      <c r="R52" s="565">
        <v>94.7</v>
      </c>
      <c r="S52" s="80">
        <v>62.7</v>
      </c>
      <c r="T52" s="566">
        <v>276.94</v>
      </c>
      <c r="U52" s="73">
        <v>48.6</v>
      </c>
      <c r="V52" s="524">
        <v>91.4</v>
      </c>
      <c r="W52" s="73">
        <v>6393.3</v>
      </c>
      <c r="X52" s="524">
        <v>163</v>
      </c>
      <c r="Y52" s="73" t="s">
        <v>304</v>
      </c>
      <c r="Z52" s="56">
        <v>65.3</v>
      </c>
      <c r="AA52" s="900">
        <v>45743</v>
      </c>
      <c r="AB52" s="896" t="s">
        <v>304</v>
      </c>
      <c r="AC52" s="73">
        <v>3344.2</v>
      </c>
      <c r="AD52" s="75">
        <v>7</v>
      </c>
      <c r="AE52" s="56">
        <v>879.8</v>
      </c>
      <c r="AF52" s="531">
        <v>1249</v>
      </c>
      <c r="AG52" s="76">
        <v>49.12</v>
      </c>
      <c r="AH52" s="49">
        <v>308712</v>
      </c>
      <c r="AI52" s="49">
        <v>6285</v>
      </c>
      <c r="AJ52" s="49">
        <v>7</v>
      </c>
      <c r="AK52" s="534">
        <v>8</v>
      </c>
    </row>
    <row r="53" spans="1:37" ht="16.05" customHeight="1">
      <c r="A53" s="658" t="s">
        <v>182</v>
      </c>
      <c r="B53" s="1424">
        <v>351267</v>
      </c>
      <c r="C53" s="549">
        <v>4570</v>
      </c>
      <c r="D53" s="77">
        <v>-1.0060957566431883</v>
      </c>
      <c r="E53" s="77">
        <v>11.3</v>
      </c>
      <c r="F53" s="77">
        <v>57.4</v>
      </c>
      <c r="G53" s="52">
        <v>31.3</v>
      </c>
      <c r="H53" s="1853">
        <v>176888</v>
      </c>
      <c r="I53" s="57">
        <v>0.14096547195125986</v>
      </c>
      <c r="J53" s="549">
        <v>-3219</v>
      </c>
      <c r="K53" s="1853">
        <v>2003</v>
      </c>
      <c r="L53" s="1853">
        <v>5222</v>
      </c>
      <c r="M53" s="1854">
        <v>1.36</v>
      </c>
      <c r="N53" s="1853">
        <v>-337</v>
      </c>
      <c r="O53" s="1853">
        <v>8408</v>
      </c>
      <c r="P53" s="1853">
        <v>8745</v>
      </c>
      <c r="Q53" s="549">
        <v>356729</v>
      </c>
      <c r="R53" s="704">
        <v>103.7</v>
      </c>
      <c r="S53" s="1864">
        <v>71</v>
      </c>
      <c r="T53" s="1432">
        <v>208.85</v>
      </c>
      <c r="U53" s="77">
        <v>74.099999999999994</v>
      </c>
      <c r="V53" s="550">
        <v>86.6</v>
      </c>
      <c r="W53" s="77">
        <v>3996</v>
      </c>
      <c r="X53" s="550">
        <v>134.69999999999999</v>
      </c>
      <c r="Y53" s="77">
        <v>0</v>
      </c>
      <c r="Z53" s="57">
        <v>0</v>
      </c>
      <c r="AA53" s="1548">
        <v>43374</v>
      </c>
      <c r="AB53" s="1546">
        <v>44287</v>
      </c>
      <c r="AC53" s="77">
        <v>4947</v>
      </c>
      <c r="AD53" s="1855">
        <v>13</v>
      </c>
      <c r="AE53" s="57">
        <v>518</v>
      </c>
      <c r="AF53" s="1436">
        <v>1681.9104620541059</v>
      </c>
      <c r="AG53" s="1856">
        <v>63.9</v>
      </c>
      <c r="AH53" s="1853">
        <v>274582</v>
      </c>
      <c r="AI53" s="1853">
        <v>4297</v>
      </c>
      <c r="AJ53" s="1853">
        <v>4</v>
      </c>
      <c r="AK53" s="1438" t="s">
        <v>199</v>
      </c>
    </row>
    <row r="54" spans="1:37" s="1206" customFormat="1" ht="16.05" customHeight="1">
      <c r="A54" s="656" t="s">
        <v>183</v>
      </c>
      <c r="B54" s="530">
        <v>178010</v>
      </c>
      <c r="C54" s="536">
        <v>1828</v>
      </c>
      <c r="D54" s="73">
        <v>-1.2</v>
      </c>
      <c r="E54" s="73">
        <v>12.1</v>
      </c>
      <c r="F54" s="73">
        <v>56.6</v>
      </c>
      <c r="G54" s="47">
        <v>31.4</v>
      </c>
      <c r="H54" s="49">
        <v>81891</v>
      </c>
      <c r="I54" s="56">
        <v>0.2</v>
      </c>
      <c r="J54" s="536">
        <v>-1398</v>
      </c>
      <c r="K54" s="49">
        <v>1049</v>
      </c>
      <c r="L54" s="49">
        <v>2447</v>
      </c>
      <c r="M54" s="63">
        <v>1.4</v>
      </c>
      <c r="N54" s="49">
        <v>-550</v>
      </c>
      <c r="O54" s="49">
        <v>4180</v>
      </c>
      <c r="P54" s="49">
        <v>4730</v>
      </c>
      <c r="Q54" s="536">
        <v>188465</v>
      </c>
      <c r="R54" s="565">
        <v>103</v>
      </c>
      <c r="S54" s="74">
        <v>59</v>
      </c>
      <c r="T54" s="712">
        <v>765.31</v>
      </c>
      <c r="U54" s="73">
        <v>31.26</v>
      </c>
      <c r="V54" s="524">
        <v>86.88</v>
      </c>
      <c r="W54" s="73">
        <v>4029.55</v>
      </c>
      <c r="X54" s="524">
        <v>146.76</v>
      </c>
      <c r="Y54" s="73">
        <v>88.61</v>
      </c>
      <c r="Z54" s="56">
        <v>498.68</v>
      </c>
      <c r="AA54" s="900" t="s">
        <v>304</v>
      </c>
      <c r="AB54" s="896" t="s">
        <v>304</v>
      </c>
      <c r="AC54" s="73" t="s">
        <v>304</v>
      </c>
      <c r="AD54" s="75" t="s">
        <v>304</v>
      </c>
      <c r="AE54" s="56" t="s">
        <v>304</v>
      </c>
      <c r="AF54" s="531">
        <v>233</v>
      </c>
      <c r="AG54" s="76">
        <v>21.91</v>
      </c>
      <c r="AH54" s="49">
        <v>103827</v>
      </c>
      <c r="AI54" s="49">
        <v>4739</v>
      </c>
      <c r="AJ54" s="49">
        <v>2</v>
      </c>
      <c r="AK54" s="534">
        <v>4</v>
      </c>
    </row>
    <row r="55" spans="1:37" ht="16.05" customHeight="1">
      <c r="A55" s="658" t="s">
        <v>736</v>
      </c>
      <c r="B55" s="1424">
        <v>193135</v>
      </c>
      <c r="C55" s="549">
        <v>2103</v>
      </c>
      <c r="D55" s="77">
        <v>-0.86</v>
      </c>
      <c r="E55" s="77">
        <v>12.44</v>
      </c>
      <c r="F55" s="77">
        <v>56.69</v>
      </c>
      <c r="G55" s="52">
        <v>30.88</v>
      </c>
      <c r="H55" s="1853">
        <v>91724</v>
      </c>
      <c r="I55" s="57">
        <v>0.38</v>
      </c>
      <c r="J55" s="549">
        <v>-1428</v>
      </c>
      <c r="K55" s="1853">
        <v>1259</v>
      </c>
      <c r="L55" s="1853">
        <v>2687</v>
      </c>
      <c r="M55" s="1854">
        <v>1.41</v>
      </c>
      <c r="N55" s="1853">
        <v>-278</v>
      </c>
      <c r="O55" s="1853">
        <v>5965</v>
      </c>
      <c r="P55" s="1853">
        <v>6243</v>
      </c>
      <c r="Q55" s="549">
        <v>203616</v>
      </c>
      <c r="R55" s="77">
        <v>103</v>
      </c>
      <c r="S55" s="83">
        <v>55.3</v>
      </c>
      <c r="T55" s="1825">
        <v>572.96</v>
      </c>
      <c r="U55" s="77">
        <v>32.9</v>
      </c>
      <c r="V55" s="550">
        <v>66.099999999999994</v>
      </c>
      <c r="W55" s="77">
        <v>3882.5</v>
      </c>
      <c r="X55" s="550">
        <v>145.5</v>
      </c>
      <c r="Y55" s="77">
        <v>20</v>
      </c>
      <c r="Z55" s="57">
        <v>37.5</v>
      </c>
      <c r="AA55" s="1548">
        <v>43553</v>
      </c>
      <c r="AB55" s="1546">
        <v>44650</v>
      </c>
      <c r="AC55" s="77">
        <v>3033</v>
      </c>
      <c r="AD55" s="1855">
        <v>3</v>
      </c>
      <c r="AE55" s="57">
        <v>454</v>
      </c>
      <c r="AF55" s="1436">
        <v>337.08</v>
      </c>
      <c r="AG55" s="1856">
        <v>22.33</v>
      </c>
      <c r="AH55" s="1853">
        <v>106434</v>
      </c>
      <c r="AI55" s="1853">
        <v>4766</v>
      </c>
      <c r="AJ55" s="1853">
        <v>5</v>
      </c>
      <c r="AK55" s="1438">
        <v>4</v>
      </c>
    </row>
    <row r="56" spans="1:37" ht="15.75" customHeight="1">
      <c r="A56" s="656" t="s">
        <v>184</v>
      </c>
      <c r="B56" s="707">
        <v>471985</v>
      </c>
      <c r="C56" s="536">
        <v>8537</v>
      </c>
      <c r="D56" s="73">
        <v>-0.5</v>
      </c>
      <c r="E56" s="73">
        <v>12.7</v>
      </c>
      <c r="F56" s="73">
        <v>59.2</v>
      </c>
      <c r="G56" s="47">
        <v>28.1</v>
      </c>
      <c r="H56" s="49">
        <v>221699</v>
      </c>
      <c r="I56" s="56">
        <v>0.7</v>
      </c>
      <c r="J56" s="536">
        <v>-2531</v>
      </c>
      <c r="K56" s="49">
        <v>3321</v>
      </c>
      <c r="L56" s="49">
        <v>5852</v>
      </c>
      <c r="M56" s="63">
        <v>1.38</v>
      </c>
      <c r="N56" s="49">
        <v>519</v>
      </c>
      <c r="O56" s="49">
        <v>13762</v>
      </c>
      <c r="P56" s="49">
        <v>13243</v>
      </c>
      <c r="Q56" s="536">
        <v>474592</v>
      </c>
      <c r="R56" s="73">
        <v>98.954999999999998</v>
      </c>
      <c r="S56" s="74">
        <v>59</v>
      </c>
      <c r="T56" s="566">
        <v>356.07</v>
      </c>
      <c r="U56" s="73">
        <v>121</v>
      </c>
      <c r="V56" s="524" t="s">
        <v>721</v>
      </c>
      <c r="W56" s="73" t="s">
        <v>721</v>
      </c>
      <c r="X56" s="524">
        <v>232.9</v>
      </c>
      <c r="Y56" s="73" t="s">
        <v>304</v>
      </c>
      <c r="Z56" s="56">
        <v>2.2000000000000002</v>
      </c>
      <c r="AA56" s="900">
        <v>44286</v>
      </c>
      <c r="AB56" s="896">
        <v>44286</v>
      </c>
      <c r="AC56" s="73">
        <v>5109</v>
      </c>
      <c r="AD56" s="75">
        <v>8</v>
      </c>
      <c r="AE56" s="56">
        <v>1155</v>
      </c>
      <c r="AF56" s="531">
        <v>1325.5399219254641</v>
      </c>
      <c r="AG56" s="76">
        <v>93.41</v>
      </c>
      <c r="AH56" s="49">
        <v>305435</v>
      </c>
      <c r="AI56" s="49">
        <v>3269.8</v>
      </c>
      <c r="AJ56" s="49">
        <v>4</v>
      </c>
      <c r="AK56" s="534" t="s">
        <v>304</v>
      </c>
    </row>
    <row r="57" spans="1:37" ht="16.05" customHeight="1">
      <c r="A57" s="658" t="s">
        <v>185</v>
      </c>
      <c r="B57" s="1424">
        <v>199481</v>
      </c>
      <c r="C57" s="549">
        <v>3984</v>
      </c>
      <c r="D57" s="77">
        <v>-1.99</v>
      </c>
      <c r="E57" s="77">
        <v>9.6</v>
      </c>
      <c r="F57" s="77">
        <v>53.8</v>
      </c>
      <c r="G57" s="52">
        <v>36.6</v>
      </c>
      <c r="H57" s="1853">
        <v>104282</v>
      </c>
      <c r="I57" s="57">
        <v>-0.92</v>
      </c>
      <c r="J57" s="549">
        <v>-2731</v>
      </c>
      <c r="K57" s="1853">
        <v>847</v>
      </c>
      <c r="L57" s="1853">
        <v>3578</v>
      </c>
      <c r="M57" s="1854">
        <v>1.1399999999999999</v>
      </c>
      <c r="N57" s="1853">
        <v>338</v>
      </c>
      <c r="O57" s="1853">
        <v>6295</v>
      </c>
      <c r="P57" s="1853">
        <v>5957</v>
      </c>
      <c r="Q57" s="549">
        <v>214592</v>
      </c>
      <c r="R57" s="704">
        <v>98.8</v>
      </c>
      <c r="S57" s="1803">
        <v>66</v>
      </c>
      <c r="T57" s="1432">
        <v>352.04</v>
      </c>
      <c r="U57" s="77">
        <v>35.74</v>
      </c>
      <c r="V57" s="550">
        <v>97.450883396542139</v>
      </c>
      <c r="W57" s="77">
        <v>4469.7198879551815</v>
      </c>
      <c r="X57" s="550">
        <v>110.48</v>
      </c>
      <c r="Y57" s="77">
        <v>92.25</v>
      </c>
      <c r="Z57" s="57">
        <v>113.5</v>
      </c>
      <c r="AA57" s="1548">
        <v>44104</v>
      </c>
      <c r="AB57" s="1546">
        <v>45735</v>
      </c>
      <c r="AC57" s="77">
        <v>1664.2</v>
      </c>
      <c r="AD57" s="1855">
        <v>11</v>
      </c>
      <c r="AE57" s="57">
        <v>953.3</v>
      </c>
      <c r="AF57" s="1436">
        <v>567</v>
      </c>
      <c r="AG57" s="1856">
        <v>27.71</v>
      </c>
      <c r="AH57" s="1853">
        <v>142702</v>
      </c>
      <c r="AI57" s="1853">
        <v>5150</v>
      </c>
      <c r="AJ57" s="1853">
        <v>4</v>
      </c>
      <c r="AK57" s="1438">
        <v>1</v>
      </c>
    </row>
    <row r="58" spans="1:37" ht="16.05" customHeight="1">
      <c r="A58" s="656" t="s">
        <v>186</v>
      </c>
      <c r="B58" s="530">
        <v>453266</v>
      </c>
      <c r="C58" s="536">
        <v>11999</v>
      </c>
      <c r="D58" s="73">
        <v>-0.66164239100218936</v>
      </c>
      <c r="E58" s="73">
        <v>12.32</v>
      </c>
      <c r="F58" s="73">
        <v>58.11</v>
      </c>
      <c r="G58" s="47">
        <v>29.57</v>
      </c>
      <c r="H58" s="49">
        <v>217268</v>
      </c>
      <c r="I58" s="56">
        <v>0.71432516523371703</v>
      </c>
      <c r="J58" s="536">
        <v>-2800</v>
      </c>
      <c r="K58" s="49">
        <v>2877</v>
      </c>
      <c r="L58" s="62">
        <v>5677</v>
      </c>
      <c r="M58" s="63">
        <v>1.46</v>
      </c>
      <c r="N58" s="49">
        <v>-364</v>
      </c>
      <c r="O58" s="49">
        <v>14326</v>
      </c>
      <c r="P58" s="49">
        <v>14690</v>
      </c>
      <c r="Q58" s="536">
        <v>460930</v>
      </c>
      <c r="R58" s="565">
        <v>99.780009979823404</v>
      </c>
      <c r="S58" s="74">
        <v>55</v>
      </c>
      <c r="T58" s="566">
        <v>517.72</v>
      </c>
      <c r="U58" s="73">
        <v>97.18</v>
      </c>
      <c r="V58" s="73">
        <v>82.6</v>
      </c>
      <c r="W58" s="73">
        <v>3919</v>
      </c>
      <c r="X58" s="73">
        <v>238.61</v>
      </c>
      <c r="Y58" s="71" t="s">
        <v>304</v>
      </c>
      <c r="Z58" s="56">
        <v>181.93</v>
      </c>
      <c r="AA58" s="900">
        <v>43922</v>
      </c>
      <c r="AB58" s="896">
        <v>45748</v>
      </c>
      <c r="AC58" s="73">
        <v>7219</v>
      </c>
      <c r="AD58" s="75">
        <v>17</v>
      </c>
      <c r="AE58" s="56">
        <v>3058</v>
      </c>
      <c r="AF58" s="531">
        <v>876</v>
      </c>
      <c r="AG58" s="76">
        <v>59.9</v>
      </c>
      <c r="AH58" s="49">
        <v>264631</v>
      </c>
      <c r="AI58" s="49">
        <v>4417.8999999999996</v>
      </c>
      <c r="AJ58" s="49">
        <v>4</v>
      </c>
      <c r="AK58" s="534">
        <v>1</v>
      </c>
    </row>
    <row r="59" spans="1:37" ht="16.05" customHeight="1">
      <c r="A59" s="658" t="s">
        <v>187</v>
      </c>
      <c r="B59" s="1402">
        <v>241776</v>
      </c>
      <c r="C59" s="1417">
        <v>5161</v>
      </c>
      <c r="D59" s="77">
        <v>-1.4</v>
      </c>
      <c r="E59" s="1865">
        <v>10.3</v>
      </c>
      <c r="F59" s="1865">
        <v>53</v>
      </c>
      <c r="G59" s="1812">
        <v>36.700000000000003</v>
      </c>
      <c r="H59" s="1866">
        <v>127630</v>
      </c>
      <c r="I59" s="57">
        <v>-0.3</v>
      </c>
      <c r="J59" s="1417">
        <v>-2951</v>
      </c>
      <c r="K59" s="1866">
        <v>1218</v>
      </c>
      <c r="L59" s="1866">
        <v>4169</v>
      </c>
      <c r="M59" s="1867">
        <v>1.22</v>
      </c>
      <c r="N59" s="1866">
        <v>-627</v>
      </c>
      <c r="O59" s="1866">
        <v>6676</v>
      </c>
      <c r="P59" s="1866">
        <v>7303</v>
      </c>
      <c r="Q59" s="1417">
        <v>255051</v>
      </c>
      <c r="R59" s="1538">
        <v>98.6</v>
      </c>
      <c r="S59" s="1753">
        <v>75</v>
      </c>
      <c r="T59" s="1539">
        <v>716.28</v>
      </c>
      <c r="U59" s="1865">
        <v>56.91</v>
      </c>
      <c r="V59" s="1403">
        <v>92.7</v>
      </c>
      <c r="W59" s="1865">
        <v>3371.4637146371465</v>
      </c>
      <c r="X59" s="1403">
        <v>135.96</v>
      </c>
      <c r="Y59" s="1865">
        <v>191.63</v>
      </c>
      <c r="Z59" s="1817">
        <v>331.7</v>
      </c>
      <c r="AA59" s="1540">
        <v>43861</v>
      </c>
      <c r="AB59" s="1541">
        <v>43861</v>
      </c>
      <c r="AC59" s="1865">
        <v>2862</v>
      </c>
      <c r="AD59" s="1868">
        <v>3</v>
      </c>
      <c r="AE59" s="1817">
        <v>191.7</v>
      </c>
      <c r="AF59" s="1406">
        <v>337.54</v>
      </c>
      <c r="AG59" s="1869">
        <v>41.08</v>
      </c>
      <c r="AH59" s="1866">
        <v>167629</v>
      </c>
      <c r="AI59" s="1866">
        <v>4081</v>
      </c>
      <c r="AJ59" s="1866">
        <v>5</v>
      </c>
      <c r="AK59" s="1852" t="s">
        <v>199</v>
      </c>
    </row>
    <row r="60" spans="1:37" s="1206" customFormat="1" ht="16.05" customHeight="1">
      <c r="A60" s="656" t="s">
        <v>188</v>
      </c>
      <c r="B60" s="530">
        <v>416120</v>
      </c>
      <c r="C60" s="536" t="s">
        <v>304</v>
      </c>
      <c r="D60" s="73">
        <v>-0.4</v>
      </c>
      <c r="E60" s="73">
        <v>12</v>
      </c>
      <c r="F60" s="73">
        <v>59</v>
      </c>
      <c r="G60" s="47">
        <v>29</v>
      </c>
      <c r="H60" s="49">
        <v>205424</v>
      </c>
      <c r="I60" s="56">
        <v>0.8</v>
      </c>
      <c r="J60" s="536">
        <v>-2698</v>
      </c>
      <c r="K60" s="49">
        <v>2596</v>
      </c>
      <c r="L60" s="49">
        <v>5294</v>
      </c>
      <c r="M60" s="63">
        <v>1.3</v>
      </c>
      <c r="N60" s="49">
        <v>732</v>
      </c>
      <c r="O60" s="49">
        <v>14693</v>
      </c>
      <c r="P60" s="49">
        <v>13961</v>
      </c>
      <c r="Q60" s="536">
        <v>417496</v>
      </c>
      <c r="R60" s="565">
        <v>102.9</v>
      </c>
      <c r="S60" s="74">
        <v>47</v>
      </c>
      <c r="T60" s="566">
        <v>375.67</v>
      </c>
      <c r="U60" s="73" t="s">
        <v>199</v>
      </c>
      <c r="V60" s="524" t="s">
        <v>199</v>
      </c>
      <c r="W60" s="73" t="s">
        <v>199</v>
      </c>
      <c r="X60" s="524" t="s">
        <v>199</v>
      </c>
      <c r="Y60" s="73">
        <v>240.44</v>
      </c>
      <c r="Z60" s="56">
        <v>135.22999999999999</v>
      </c>
      <c r="AA60" s="900">
        <v>43189</v>
      </c>
      <c r="AB60" s="896">
        <v>45833</v>
      </c>
      <c r="AC60" s="73">
        <v>5930.7</v>
      </c>
      <c r="AD60" s="75" t="s">
        <v>304</v>
      </c>
      <c r="AE60" s="56">
        <v>2895.47</v>
      </c>
      <c r="AF60" s="531">
        <v>1108</v>
      </c>
      <c r="AG60" s="76">
        <v>42.06</v>
      </c>
      <c r="AH60" s="49">
        <v>213549</v>
      </c>
      <c r="AI60" s="49">
        <v>5077.2</v>
      </c>
      <c r="AJ60" s="49">
        <v>4</v>
      </c>
      <c r="AK60" s="534">
        <v>5</v>
      </c>
    </row>
    <row r="61" spans="1:37" ht="16.05" customHeight="1">
      <c r="A61" s="658" t="s">
        <v>189</v>
      </c>
      <c r="B61" s="1424">
        <v>494362</v>
      </c>
      <c r="C61" s="549">
        <v>5017</v>
      </c>
      <c r="D61" s="77">
        <v>-0.7</v>
      </c>
      <c r="E61" s="77">
        <v>11.7</v>
      </c>
      <c r="F61" s="77">
        <v>58.8</v>
      </c>
      <c r="G61" s="52">
        <v>29.5</v>
      </c>
      <c r="H61" s="1853">
        <v>255380</v>
      </c>
      <c r="I61" s="57">
        <v>0.2</v>
      </c>
      <c r="J61" s="549">
        <v>-3682</v>
      </c>
      <c r="K61" s="1853">
        <v>2832</v>
      </c>
      <c r="L61" s="1804">
        <v>6514</v>
      </c>
      <c r="M61" s="1854">
        <v>1.21</v>
      </c>
      <c r="N61" s="1853">
        <v>131</v>
      </c>
      <c r="O61" s="1853">
        <v>15108</v>
      </c>
      <c r="P61" s="1853">
        <v>14977</v>
      </c>
      <c r="Q61" s="549">
        <v>511192</v>
      </c>
      <c r="R61" s="704">
        <v>101.2</v>
      </c>
      <c r="S61" s="1803">
        <v>70</v>
      </c>
      <c r="T61" s="1432">
        <v>429.35</v>
      </c>
      <c r="U61" s="77">
        <v>70.3</v>
      </c>
      <c r="V61" s="550">
        <v>87.4</v>
      </c>
      <c r="W61" s="77">
        <v>6145.3</v>
      </c>
      <c r="X61" s="550">
        <v>144.19999999999999</v>
      </c>
      <c r="Y61" s="77" t="s">
        <v>199</v>
      </c>
      <c r="Z61" s="57">
        <v>214.9</v>
      </c>
      <c r="AA61" s="1548">
        <v>42825</v>
      </c>
      <c r="AB61" s="1546">
        <v>45428</v>
      </c>
      <c r="AC61" s="77">
        <v>4707</v>
      </c>
      <c r="AD61" s="1855">
        <v>11</v>
      </c>
      <c r="AE61" s="57">
        <v>2251</v>
      </c>
      <c r="AF61" s="1436">
        <v>1151</v>
      </c>
      <c r="AG61" s="1856">
        <v>70.61</v>
      </c>
      <c r="AH61" s="1853">
        <v>427540</v>
      </c>
      <c r="AI61" s="1853">
        <v>6055</v>
      </c>
      <c r="AJ61" s="1853">
        <v>4</v>
      </c>
      <c r="AK61" s="1438" t="s">
        <v>721</v>
      </c>
    </row>
    <row r="62" spans="1:37" ht="16.05" customHeight="1">
      <c r="A62" s="656" t="s">
        <v>190</v>
      </c>
      <c r="B62" s="707">
        <v>309881</v>
      </c>
      <c r="C62" s="708">
        <v>2393</v>
      </c>
      <c r="D62" s="79">
        <v>-1.3</v>
      </c>
      <c r="E62" s="79">
        <v>10.989617100335774</v>
      </c>
      <c r="F62" s="79">
        <v>57.687184102132385</v>
      </c>
      <c r="G62" s="54">
        <v>31.323198797531841</v>
      </c>
      <c r="H62" s="50">
        <v>163418</v>
      </c>
      <c r="I62" s="59">
        <v>-0.6</v>
      </c>
      <c r="J62" s="708">
        <v>-1873</v>
      </c>
      <c r="K62" s="50">
        <v>1137</v>
      </c>
      <c r="L62" s="81">
        <v>3010</v>
      </c>
      <c r="M62" s="64">
        <v>1.19</v>
      </c>
      <c r="N62" s="50">
        <v>-1048</v>
      </c>
      <c r="O62" s="50">
        <v>6289</v>
      </c>
      <c r="P62" s="50">
        <v>7337</v>
      </c>
      <c r="Q62" s="708">
        <v>326545</v>
      </c>
      <c r="R62" s="713">
        <v>101.9</v>
      </c>
      <c r="S62" s="84">
        <v>75</v>
      </c>
      <c r="T62" s="709">
        <v>309</v>
      </c>
      <c r="U62" s="79">
        <v>50.7</v>
      </c>
      <c r="V62" s="710">
        <v>90.2</v>
      </c>
      <c r="W62" s="79">
        <v>5516</v>
      </c>
      <c r="X62" s="710">
        <v>117.3</v>
      </c>
      <c r="Y62" s="79" t="s">
        <v>304</v>
      </c>
      <c r="Z62" s="59">
        <v>141</v>
      </c>
      <c r="AA62" s="902">
        <v>42826</v>
      </c>
      <c r="AB62" s="897">
        <v>44553</v>
      </c>
      <c r="AC62" s="79">
        <v>4494</v>
      </c>
      <c r="AD62" s="82">
        <v>3</v>
      </c>
      <c r="AE62" s="59">
        <v>554</v>
      </c>
      <c r="AF62" s="714">
        <v>5970.0403949730699</v>
      </c>
      <c r="AG62" s="85">
        <v>44.56</v>
      </c>
      <c r="AH62" s="50">
        <v>266025</v>
      </c>
      <c r="AI62" s="50">
        <v>5970</v>
      </c>
      <c r="AJ62" s="50">
        <v>4</v>
      </c>
      <c r="AK62" s="711">
        <v>1</v>
      </c>
    </row>
    <row r="63" spans="1:37" s="1063" customFormat="1" ht="16.350000000000001" customHeight="1">
      <c r="A63" s="658" t="s">
        <v>191</v>
      </c>
      <c r="B63" s="1424">
        <v>299539</v>
      </c>
      <c r="C63" s="549">
        <v>6281</v>
      </c>
      <c r="D63" s="1707">
        <v>-0.3251</v>
      </c>
      <c r="E63" s="1707">
        <v>13.22</v>
      </c>
      <c r="F63" s="1707">
        <v>58.52</v>
      </c>
      <c r="G63" s="1782">
        <v>28.26</v>
      </c>
      <c r="H63" s="1708">
        <v>143597</v>
      </c>
      <c r="I63" s="1785">
        <v>1.1060000000000001</v>
      </c>
      <c r="J63" s="549">
        <v>-1673</v>
      </c>
      <c r="K63" s="1708">
        <v>2040</v>
      </c>
      <c r="L63" s="1708">
        <v>3713</v>
      </c>
      <c r="M63" s="1832">
        <v>1.35</v>
      </c>
      <c r="N63" s="1708">
        <v>485</v>
      </c>
      <c r="O63" s="1708">
        <v>12324</v>
      </c>
      <c r="P63" s="1708">
        <v>11839</v>
      </c>
      <c r="Q63" s="549">
        <v>303316</v>
      </c>
      <c r="R63" s="704">
        <v>99</v>
      </c>
      <c r="S63" s="1463">
        <v>66.900000000000006</v>
      </c>
      <c r="T63" s="1432">
        <v>229.96</v>
      </c>
      <c r="U63" s="1707">
        <v>36.35</v>
      </c>
      <c r="V63" s="550">
        <f>209463/303316*100</f>
        <v>69.057682417017247</v>
      </c>
      <c r="W63" s="1707">
        <f>209463/36.35</f>
        <v>5762.3933975240716</v>
      </c>
      <c r="X63" s="550">
        <v>88.33</v>
      </c>
      <c r="Y63" s="1707">
        <v>105.28</v>
      </c>
      <c r="Z63" s="1785">
        <v>0</v>
      </c>
      <c r="AA63" s="1870">
        <v>42825</v>
      </c>
      <c r="AB63" s="1871">
        <v>44454</v>
      </c>
      <c r="AC63" s="1707">
        <v>3326.3</v>
      </c>
      <c r="AD63" s="1872">
        <v>21</v>
      </c>
      <c r="AE63" s="1785">
        <v>1726.2</v>
      </c>
      <c r="AF63" s="1436">
        <v>1302.5999999999999</v>
      </c>
      <c r="AG63" s="1838">
        <v>34.68</v>
      </c>
      <c r="AH63" s="1708">
        <v>188872</v>
      </c>
      <c r="AI63" s="1708">
        <v>5446</v>
      </c>
      <c r="AJ63" s="1708">
        <v>2</v>
      </c>
      <c r="AK63" s="1438">
        <v>1</v>
      </c>
    </row>
    <row r="64" spans="1:37" ht="15.75" customHeight="1">
      <c r="A64" s="656" t="s">
        <v>192</v>
      </c>
      <c r="B64" s="707">
        <v>388261</v>
      </c>
      <c r="C64" s="708">
        <v>4930</v>
      </c>
      <c r="D64" s="79">
        <v>-1.2</v>
      </c>
      <c r="E64" s="79">
        <v>10.7</v>
      </c>
      <c r="F64" s="79">
        <v>54.4</v>
      </c>
      <c r="G64" s="54">
        <v>34.799999999999997</v>
      </c>
      <c r="H64" s="50">
        <v>205139</v>
      </c>
      <c r="I64" s="59">
        <v>0</v>
      </c>
      <c r="J64" s="708">
        <v>-4137</v>
      </c>
      <c r="K64" s="50">
        <v>1904</v>
      </c>
      <c r="L64" s="50">
        <v>6041</v>
      </c>
      <c r="M64" s="64">
        <v>1.25</v>
      </c>
      <c r="N64" s="50">
        <v>-1153</v>
      </c>
      <c r="O64" s="50">
        <v>12307</v>
      </c>
      <c r="P64" s="50">
        <v>13460</v>
      </c>
      <c r="Q64" s="708">
        <v>409118</v>
      </c>
      <c r="R64" s="713">
        <v>102.5</v>
      </c>
      <c r="S64" s="84">
        <v>60</v>
      </c>
      <c r="T64" s="709">
        <v>405.69</v>
      </c>
      <c r="U64" s="79">
        <v>62.3</v>
      </c>
      <c r="V64" s="524" t="s">
        <v>721</v>
      </c>
      <c r="W64" s="79" t="s">
        <v>721</v>
      </c>
      <c r="X64" s="710">
        <v>183.8</v>
      </c>
      <c r="Y64" s="79">
        <v>36.4</v>
      </c>
      <c r="Z64" s="59">
        <v>123.2</v>
      </c>
      <c r="AA64" s="902">
        <v>43196</v>
      </c>
      <c r="AB64" s="897">
        <v>45365</v>
      </c>
      <c r="AC64" s="79">
        <v>4299</v>
      </c>
      <c r="AD64" s="82">
        <v>5</v>
      </c>
      <c r="AE64" s="59">
        <v>497</v>
      </c>
      <c r="AF64" s="531">
        <v>957</v>
      </c>
      <c r="AG64" s="85">
        <v>43.05</v>
      </c>
      <c r="AH64" s="50">
        <v>290853</v>
      </c>
      <c r="AI64" s="49">
        <v>6756.2</v>
      </c>
      <c r="AJ64" s="50">
        <v>9</v>
      </c>
      <c r="AK64" s="534">
        <v>2</v>
      </c>
    </row>
    <row r="65" spans="1:40" ht="16.05" customHeight="1">
      <c r="A65" s="658" t="s">
        <v>193</v>
      </c>
      <c r="B65" s="1424">
        <v>231017</v>
      </c>
      <c r="C65" s="549">
        <v>2532</v>
      </c>
      <c r="D65" s="77">
        <v>-1.5</v>
      </c>
      <c r="E65" s="77">
        <v>12.1</v>
      </c>
      <c r="F65" s="77">
        <v>54.4</v>
      </c>
      <c r="G65" s="52">
        <v>33.5</v>
      </c>
      <c r="H65" s="1853">
        <v>119457</v>
      </c>
      <c r="I65" s="57">
        <v>-0.3</v>
      </c>
      <c r="J65" s="549">
        <v>-2398</v>
      </c>
      <c r="K65" s="1853">
        <v>1396</v>
      </c>
      <c r="L65" s="1853">
        <v>3794</v>
      </c>
      <c r="M65" s="1854">
        <v>1.56</v>
      </c>
      <c r="N65" s="1853">
        <v>-1288</v>
      </c>
      <c r="O65" s="1853">
        <v>8137</v>
      </c>
      <c r="P65" s="1853">
        <v>9425</v>
      </c>
      <c r="Q65" s="549">
        <v>243223</v>
      </c>
      <c r="R65" s="704">
        <v>101.5</v>
      </c>
      <c r="S65" s="1463">
        <v>77.900000000000006</v>
      </c>
      <c r="T65" s="1432">
        <v>426.01</v>
      </c>
      <c r="U65" s="77">
        <v>44.7</v>
      </c>
      <c r="V65" s="550">
        <v>89.2</v>
      </c>
      <c r="W65" s="77">
        <v>4067.1</v>
      </c>
      <c r="X65" s="550">
        <v>195.1</v>
      </c>
      <c r="Y65" s="77">
        <v>52.8</v>
      </c>
      <c r="Z65" s="57">
        <v>133.4</v>
      </c>
      <c r="AA65" s="1548">
        <v>45170</v>
      </c>
      <c r="AB65" s="1546">
        <v>45170</v>
      </c>
      <c r="AC65" s="77">
        <v>2347</v>
      </c>
      <c r="AD65" s="1855">
        <v>6</v>
      </c>
      <c r="AE65" s="57">
        <v>329.4</v>
      </c>
      <c r="AF65" s="1436">
        <v>542</v>
      </c>
      <c r="AG65" s="1856">
        <v>31.94</v>
      </c>
      <c r="AH65" s="1853">
        <v>145910</v>
      </c>
      <c r="AI65" s="1853">
        <v>4568</v>
      </c>
      <c r="AJ65" s="1853">
        <v>6</v>
      </c>
      <c r="AK65" s="1805">
        <v>1</v>
      </c>
    </row>
    <row r="66" spans="1:40" ht="16.05" customHeight="1">
      <c r="A66" s="656" t="s">
        <v>194</v>
      </c>
      <c r="B66" s="530">
        <v>471290</v>
      </c>
      <c r="C66" s="536">
        <v>4183</v>
      </c>
      <c r="D66" s="73">
        <v>-0.4</v>
      </c>
      <c r="E66" s="73">
        <v>12.7</v>
      </c>
      <c r="F66" s="73">
        <v>58.4</v>
      </c>
      <c r="G66" s="47">
        <v>28.9</v>
      </c>
      <c r="H66" s="49">
        <v>233184</v>
      </c>
      <c r="I66" s="56">
        <v>0.9</v>
      </c>
      <c r="J66" s="536">
        <v>-2263</v>
      </c>
      <c r="K66" s="49">
        <v>3139</v>
      </c>
      <c r="L66" s="49">
        <v>5402</v>
      </c>
      <c r="M66" s="63">
        <v>1.38</v>
      </c>
      <c r="N66" s="49">
        <v>638</v>
      </c>
      <c r="O66" s="49">
        <v>14638</v>
      </c>
      <c r="P66" s="49">
        <v>14000</v>
      </c>
      <c r="Q66" s="536">
        <v>475614</v>
      </c>
      <c r="R66" s="565">
        <v>101.2</v>
      </c>
      <c r="S66" s="74">
        <v>88</v>
      </c>
      <c r="T66" s="566">
        <v>502.39</v>
      </c>
      <c r="U66" s="73">
        <v>112.9</v>
      </c>
      <c r="V66" s="524">
        <v>88.452056431030542</v>
      </c>
      <c r="W66" s="73">
        <v>3607.5478384124735</v>
      </c>
      <c r="X66" s="524">
        <v>248.17</v>
      </c>
      <c r="Y66" s="73" t="s">
        <v>304</v>
      </c>
      <c r="Z66" s="56">
        <v>141.29000000000002</v>
      </c>
      <c r="AA66" s="900">
        <v>43553</v>
      </c>
      <c r="AB66" s="896">
        <v>45380</v>
      </c>
      <c r="AC66" s="73">
        <v>7443</v>
      </c>
      <c r="AD66" s="75">
        <v>8</v>
      </c>
      <c r="AE66" s="56">
        <v>862</v>
      </c>
      <c r="AF66" s="531">
        <v>938</v>
      </c>
      <c r="AG66" s="76">
        <v>74.14</v>
      </c>
      <c r="AH66" s="49">
        <v>351227</v>
      </c>
      <c r="AI66" s="49">
        <v>4737</v>
      </c>
      <c r="AJ66" s="49">
        <v>3</v>
      </c>
      <c r="AK66" s="66">
        <v>1</v>
      </c>
    </row>
    <row r="67" spans="1:40" ht="16.05" customHeight="1">
      <c r="A67" s="658" t="s">
        <v>195</v>
      </c>
      <c r="B67" s="1726">
        <v>392274</v>
      </c>
      <c r="C67" s="1866">
        <v>3532</v>
      </c>
      <c r="D67" s="1865">
        <v>-0.7</v>
      </c>
      <c r="E67" s="1865">
        <v>12.9</v>
      </c>
      <c r="F67" s="1865">
        <v>57.5</v>
      </c>
      <c r="G67" s="1812">
        <v>29.6</v>
      </c>
      <c r="H67" s="1866">
        <v>202553</v>
      </c>
      <c r="I67" s="1817">
        <v>-0.43</v>
      </c>
      <c r="J67" s="1417">
        <v>-2455</v>
      </c>
      <c r="K67" s="1866">
        <v>2467</v>
      </c>
      <c r="L67" s="1866">
        <v>4922</v>
      </c>
      <c r="M67" s="1873">
        <v>1.39</v>
      </c>
      <c r="N67" s="1814">
        <v>-447</v>
      </c>
      <c r="O67" s="1866">
        <v>13003</v>
      </c>
      <c r="P67" s="1866">
        <v>13450</v>
      </c>
      <c r="Q67" s="1417">
        <v>401339</v>
      </c>
      <c r="R67" s="1812">
        <v>101.3156</v>
      </c>
      <c r="S67" s="1815">
        <v>47.8</v>
      </c>
      <c r="T67" s="1539">
        <v>643.57000000000005</v>
      </c>
      <c r="U67" s="1865">
        <v>62.58</v>
      </c>
      <c r="V67" s="1538">
        <v>87.9</v>
      </c>
      <c r="W67" s="1865">
        <v>5341.3</v>
      </c>
      <c r="X67" s="1865">
        <v>213.17</v>
      </c>
      <c r="Y67" s="1865">
        <v>7.65</v>
      </c>
      <c r="Z67" s="1817">
        <v>360.14</v>
      </c>
      <c r="AA67" s="1540" t="s">
        <v>742</v>
      </c>
      <c r="AB67" s="1541" t="s">
        <v>743</v>
      </c>
      <c r="AC67" s="1865">
        <v>5020.8</v>
      </c>
      <c r="AD67" s="1868">
        <v>21</v>
      </c>
      <c r="AE67" s="1817">
        <v>1436.9</v>
      </c>
      <c r="AF67" s="1406">
        <v>609.52810106130005</v>
      </c>
      <c r="AG67" s="1869">
        <v>51.8</v>
      </c>
      <c r="AH67" s="1866">
        <v>277345</v>
      </c>
      <c r="AI67" s="1866">
        <v>5355.2</v>
      </c>
      <c r="AJ67" s="1866">
        <v>4</v>
      </c>
      <c r="AK67" s="1815">
        <v>2</v>
      </c>
    </row>
    <row r="68" spans="1:40" ht="16.05" customHeight="1">
      <c r="A68" s="656" t="s">
        <v>196</v>
      </c>
      <c r="B68" s="530">
        <v>588583</v>
      </c>
      <c r="C68" s="536">
        <v>4818</v>
      </c>
      <c r="D68" s="73">
        <v>-0.7</v>
      </c>
      <c r="E68" s="73">
        <v>13</v>
      </c>
      <c r="F68" s="73">
        <v>57.7</v>
      </c>
      <c r="G68" s="47">
        <v>29.3</v>
      </c>
      <c r="H68" s="49">
        <v>304982</v>
      </c>
      <c r="I68" s="56">
        <v>0.3</v>
      </c>
      <c r="J68" s="536">
        <v>-3341</v>
      </c>
      <c r="K68" s="49">
        <v>3750</v>
      </c>
      <c r="L68" s="49">
        <v>7091</v>
      </c>
      <c r="M68" s="63">
        <v>1.31</v>
      </c>
      <c r="N68" s="49">
        <v>-438</v>
      </c>
      <c r="O68" s="49">
        <v>19562</v>
      </c>
      <c r="P68" s="49">
        <v>20000</v>
      </c>
      <c r="Q68" s="536">
        <v>593128</v>
      </c>
      <c r="R68" s="565">
        <v>101.04581</v>
      </c>
      <c r="S68" s="74">
        <v>50</v>
      </c>
      <c r="T68" s="566">
        <v>547.61</v>
      </c>
      <c r="U68" s="73">
        <v>83.8</v>
      </c>
      <c r="V68" s="565">
        <v>91</v>
      </c>
      <c r="W68" s="73">
        <v>5874.5</v>
      </c>
      <c r="X68" s="524">
        <v>206.43</v>
      </c>
      <c r="Y68" s="73">
        <v>94.66</v>
      </c>
      <c r="Z68" s="56">
        <v>162.69999999999999</v>
      </c>
      <c r="AA68" s="900">
        <v>42825</v>
      </c>
      <c r="AB68" s="896">
        <v>45380</v>
      </c>
      <c r="AC68" s="73">
        <v>7418</v>
      </c>
      <c r="AD68" s="75">
        <v>29</v>
      </c>
      <c r="AE68" s="56">
        <v>787</v>
      </c>
      <c r="AF68" s="531">
        <v>1074.82</v>
      </c>
      <c r="AG68" s="76">
        <v>75.709999999999994</v>
      </c>
      <c r="AH68" s="49">
        <v>478507</v>
      </c>
      <c r="AI68" s="49">
        <v>6320.3</v>
      </c>
      <c r="AJ68" s="49">
        <v>5</v>
      </c>
      <c r="AK68" s="66">
        <v>1</v>
      </c>
    </row>
    <row r="69" spans="1:40" ht="16.05" customHeight="1" thickBot="1">
      <c r="A69" s="658" t="s">
        <v>197</v>
      </c>
      <c r="B69" s="612">
        <v>312021</v>
      </c>
      <c r="C69" s="1585">
        <v>7846</v>
      </c>
      <c r="D69" s="77">
        <v>-0.5</v>
      </c>
      <c r="E69" s="77">
        <v>13.43</v>
      </c>
      <c r="F69" s="77">
        <v>61.4</v>
      </c>
      <c r="G69" s="52">
        <v>25.2</v>
      </c>
      <c r="H69" s="1585">
        <v>161017</v>
      </c>
      <c r="I69" s="1569">
        <v>1.08</v>
      </c>
      <c r="J69" s="1874">
        <v>-1470</v>
      </c>
      <c r="K69" s="1585">
        <v>2063</v>
      </c>
      <c r="L69" s="1585">
        <v>3533</v>
      </c>
      <c r="M69" s="1875">
        <v>1.33</v>
      </c>
      <c r="N69" s="1876">
        <v>-640</v>
      </c>
      <c r="O69" s="1585">
        <v>16457</v>
      </c>
      <c r="P69" s="1585">
        <v>17097</v>
      </c>
      <c r="Q69" s="1874">
        <v>317625</v>
      </c>
      <c r="R69" s="1567">
        <v>109</v>
      </c>
      <c r="S69" s="1877">
        <v>14.2</v>
      </c>
      <c r="T69" s="1432">
        <v>41.46</v>
      </c>
      <c r="U69" s="1566">
        <v>32.5</v>
      </c>
      <c r="V69" s="704">
        <v>99.5</v>
      </c>
      <c r="W69" s="1566">
        <v>9559.1</v>
      </c>
      <c r="X69" s="1566">
        <v>9</v>
      </c>
      <c r="Y69" s="1878" t="s">
        <v>304</v>
      </c>
      <c r="Z69" s="1878" t="s">
        <v>304</v>
      </c>
      <c r="AA69" s="1879">
        <v>43921</v>
      </c>
      <c r="AB69" s="1546">
        <v>43921</v>
      </c>
      <c r="AC69" s="1566">
        <v>2722.6</v>
      </c>
      <c r="AD69" s="1880">
        <v>5</v>
      </c>
      <c r="AE69" s="1569">
        <v>512.5</v>
      </c>
      <c r="AF69" s="1436">
        <v>7526</v>
      </c>
      <c r="AG69" s="1856">
        <v>38.68</v>
      </c>
      <c r="AH69" s="1853">
        <v>316580</v>
      </c>
      <c r="AI69" s="1853">
        <v>8185</v>
      </c>
      <c r="AJ69" s="1853">
        <v>3</v>
      </c>
      <c r="AK69" s="1805">
        <v>2</v>
      </c>
    </row>
    <row r="70" spans="1:40" ht="16.05" customHeight="1" thickTop="1">
      <c r="A70" s="715" t="s">
        <v>198</v>
      </c>
      <c r="B70" s="716">
        <f>SUM(B8:B69)</f>
        <v>22237952</v>
      </c>
      <c r="C70" s="717">
        <f>SUM(C8:C69)</f>
        <v>506376</v>
      </c>
      <c r="D70" s="718" t="s">
        <v>199</v>
      </c>
      <c r="E70" s="718" t="s">
        <v>199</v>
      </c>
      <c r="F70" s="718" t="s">
        <v>199</v>
      </c>
      <c r="G70" s="722" t="s">
        <v>199</v>
      </c>
      <c r="H70" s="719">
        <f>SUM(H8:H69)</f>
        <v>10942934</v>
      </c>
      <c r="I70" s="878" t="s">
        <v>199</v>
      </c>
      <c r="J70" s="721">
        <f>SUM(J8:J69)</f>
        <v>-149106</v>
      </c>
      <c r="K70" s="720">
        <f>SUM(K8:K69)</f>
        <v>131674</v>
      </c>
      <c r="L70" s="720">
        <f>SUM(L8:L69)</f>
        <v>282910</v>
      </c>
      <c r="M70" s="880" t="s">
        <v>199</v>
      </c>
      <c r="N70" s="719">
        <f>SUM(N8:N69)</f>
        <v>29134</v>
      </c>
      <c r="O70" s="719">
        <f>SUM(O8:O69)</f>
        <v>837743</v>
      </c>
      <c r="P70" s="719">
        <f>SUM(P8:P69)</f>
        <v>808937</v>
      </c>
      <c r="Q70" s="721">
        <f>SUM(Q8:Q69)</f>
        <v>22750668</v>
      </c>
      <c r="R70" s="718" t="s">
        <v>199</v>
      </c>
      <c r="S70" s="723" t="s">
        <v>199</v>
      </c>
      <c r="T70" s="724">
        <f>SUM(T8:T69)</f>
        <v>25015.979999999989</v>
      </c>
      <c r="U70" s="725">
        <f>SUM(U8:U69)</f>
        <v>3477.7089999999994</v>
      </c>
      <c r="V70" s="718" t="s">
        <v>199</v>
      </c>
      <c r="W70" s="718" t="s">
        <v>199</v>
      </c>
      <c r="X70" s="725">
        <f>SUM(X8:X69)</f>
        <v>8334.5410000000011</v>
      </c>
      <c r="Y70" s="725">
        <f>SUM(Y8:Y69)</f>
        <v>1318.5900000000001</v>
      </c>
      <c r="Z70" s="726">
        <f>SUM(Z8:Z69)</f>
        <v>11195.6</v>
      </c>
      <c r="AA70" s="727" t="s">
        <v>199</v>
      </c>
      <c r="AB70" s="718" t="s">
        <v>199</v>
      </c>
      <c r="AC70" s="718" t="s">
        <v>199</v>
      </c>
      <c r="AD70" s="718" t="s">
        <v>199</v>
      </c>
      <c r="AE70" s="728" t="s">
        <v>199</v>
      </c>
      <c r="AF70" s="729" t="s">
        <v>199</v>
      </c>
      <c r="AG70" s="730">
        <f>SUM(AG8:AG69)</f>
        <v>3004.5499999999997</v>
      </c>
      <c r="AH70" s="731">
        <f>SUM(AH8:AH69)</f>
        <v>17997429</v>
      </c>
      <c r="AI70" s="732" t="s">
        <v>199</v>
      </c>
      <c r="AJ70" s="731">
        <f>SUM(AJ8:AJ69)</f>
        <v>232</v>
      </c>
      <c r="AK70" s="733">
        <f>SUM(AK8:AK69)</f>
        <v>140</v>
      </c>
    </row>
    <row r="71" spans="1:40" ht="15.75" customHeight="1">
      <c r="A71" s="658" t="s">
        <v>200</v>
      </c>
      <c r="B71" s="734">
        <f t="shared" ref="B71:R71" si="0">AVERAGE(B8:B69)</f>
        <v>358676.6451612903</v>
      </c>
      <c r="C71" s="86">
        <f t="shared" si="0"/>
        <v>8301.2459016393441</v>
      </c>
      <c r="D71" s="87">
        <f t="shared" si="0"/>
        <v>-0.51384237905088948</v>
      </c>
      <c r="E71" s="87">
        <f t="shared" si="0"/>
        <v>11.53426116631511</v>
      </c>
      <c r="F71" s="87">
        <f t="shared" si="0"/>
        <v>59.018448989443776</v>
      </c>
      <c r="G71" s="60">
        <f t="shared" si="0"/>
        <v>29.444064037789516</v>
      </c>
      <c r="H71" s="735">
        <f t="shared" ref="H71:I71" si="1">AVERAGE(H8:H69)</f>
        <v>176498.93548387097</v>
      </c>
      <c r="I71" s="879">
        <f t="shared" si="1"/>
        <v>0.58016873104547906</v>
      </c>
      <c r="J71" s="877">
        <f t="shared" si="0"/>
        <v>-2444.3606557377047</v>
      </c>
      <c r="K71" s="735">
        <f t="shared" si="0"/>
        <v>2123.7741935483873</v>
      </c>
      <c r="L71" s="735">
        <f t="shared" si="0"/>
        <v>4563.0645161290322</v>
      </c>
      <c r="M71" s="881">
        <f t="shared" si="0"/>
        <v>1.2600108898288154</v>
      </c>
      <c r="N71" s="735">
        <f t="shared" si="0"/>
        <v>477.60655737704917</v>
      </c>
      <c r="O71" s="735">
        <f t="shared" si="0"/>
        <v>13511.983870967742</v>
      </c>
      <c r="P71" s="735">
        <f t="shared" si="0"/>
        <v>13047.370967741936</v>
      </c>
      <c r="Q71" s="877">
        <f t="shared" si="0"/>
        <v>366946.25806451612</v>
      </c>
      <c r="R71" s="87">
        <f t="shared" si="0"/>
        <v>99.207252286776196</v>
      </c>
      <c r="S71" s="57">
        <f>AVERAGE(S8:S69)</f>
        <v>64.260161290322586</v>
      </c>
      <c r="T71" s="736">
        <f>AVERAGE(T8:T69)</f>
        <v>403.48354838709662</v>
      </c>
      <c r="U71" s="87">
        <f>AVERAGE(U8:U69)</f>
        <v>57.011622950819664</v>
      </c>
      <c r="V71" s="550">
        <f t="shared" ref="V71:X71" si="2">AVERAGE(V8:V69)</f>
        <v>87.441162428926248</v>
      </c>
      <c r="W71" s="52">
        <f t="shared" si="2"/>
        <v>5953.9635025655798</v>
      </c>
      <c r="X71" s="77">
        <f t="shared" si="2"/>
        <v>141.26340677966104</v>
      </c>
      <c r="Y71" s="87">
        <f>AVERAGE(Y8:Y69)</f>
        <v>52.743600000000008</v>
      </c>
      <c r="Z71" s="88">
        <f>AVERAGE(Z8:Z69)</f>
        <v>260.36279069767443</v>
      </c>
      <c r="AA71" s="528" t="s">
        <v>199</v>
      </c>
      <c r="AB71" s="826" t="s">
        <v>199</v>
      </c>
      <c r="AC71" s="52" t="s">
        <v>199</v>
      </c>
      <c r="AD71" s="52" t="s">
        <v>199</v>
      </c>
      <c r="AE71" s="57" t="s">
        <v>199</v>
      </c>
      <c r="AF71" s="734">
        <f t="shared" ref="AF71:AK71" si="3">AVERAGE(AF8:AF69)</f>
        <v>2657.6468878722717</v>
      </c>
      <c r="AG71" s="89">
        <f t="shared" si="3"/>
        <v>48.460483870967735</v>
      </c>
      <c r="AH71" s="86">
        <f t="shared" si="3"/>
        <v>290281.11290322582</v>
      </c>
      <c r="AI71" s="86">
        <f t="shared" si="3"/>
        <v>6181.8968264582036</v>
      </c>
      <c r="AJ71" s="86">
        <f t="shared" si="3"/>
        <v>3.8032786885245899</v>
      </c>
      <c r="AK71" s="737">
        <f t="shared" si="3"/>
        <v>2.978723404255319</v>
      </c>
    </row>
    <row r="72" spans="1:40" s="831" customFormat="1" ht="14.25" customHeight="1">
      <c r="A72" s="738" t="s">
        <v>201</v>
      </c>
      <c r="B72" s="2181"/>
      <c r="C72" s="2181"/>
      <c r="D72" s="2181"/>
      <c r="E72" s="2181"/>
      <c r="F72" s="2181"/>
      <c r="G72" s="2181"/>
      <c r="H72" s="2181"/>
      <c r="I72" s="2181"/>
      <c r="J72" s="2181"/>
      <c r="K72" s="2181"/>
      <c r="L72" s="2181"/>
      <c r="M72" s="293"/>
      <c r="N72" s="739"/>
      <c r="O72" s="739"/>
      <c r="P72" s="740"/>
      <c r="Q72" s="740"/>
      <c r="R72" s="740"/>
      <c r="S72" s="738"/>
      <c r="T72" s="739"/>
      <c r="U72" s="741"/>
      <c r="V72" s="741"/>
      <c r="W72" s="741"/>
      <c r="X72" s="741"/>
      <c r="Y72" s="741"/>
      <c r="Z72" s="741"/>
      <c r="AA72" s="741"/>
      <c r="AB72" s="741"/>
      <c r="AC72" s="741"/>
      <c r="AD72" s="741"/>
      <c r="AE72" s="741"/>
      <c r="AF72" s="742"/>
      <c r="AG72" s="743"/>
      <c r="AH72" s="743"/>
      <c r="AI72" s="743"/>
      <c r="AJ72" s="743"/>
      <c r="AK72" s="743"/>
      <c r="AL72" s="832"/>
      <c r="AM72" s="832"/>
      <c r="AN72" s="300"/>
    </row>
    <row r="73" spans="1:40" s="831" customFormat="1" ht="13.2" hidden="1" customHeight="1">
      <c r="A73" s="416"/>
      <c r="B73" s="2177"/>
      <c r="C73" s="2177"/>
      <c r="D73" s="2177"/>
      <c r="E73" s="2177"/>
      <c r="F73" s="2177"/>
      <c r="G73" s="2177"/>
      <c r="H73" s="2177"/>
      <c r="I73" s="2177"/>
      <c r="J73" s="2177"/>
      <c r="K73" s="2177"/>
      <c r="L73" s="2177"/>
      <c r="M73" s="2177"/>
      <c r="N73" s="439"/>
      <c r="T73" s="439"/>
      <c r="U73" s="843"/>
      <c r="V73" s="843"/>
      <c r="W73" s="843"/>
      <c r="X73" s="843"/>
      <c r="Y73" s="843"/>
      <c r="Z73" s="843"/>
      <c r="AA73" s="843"/>
      <c r="AB73" s="843"/>
      <c r="AC73" s="843"/>
      <c r="AD73" s="843"/>
      <c r="AE73" s="843"/>
      <c r="AG73" s="832"/>
      <c r="AH73" s="832"/>
      <c r="AI73" s="832"/>
      <c r="AJ73" s="832"/>
      <c r="AK73" s="832"/>
      <c r="AL73" s="832"/>
      <c r="AM73" s="832"/>
      <c r="AN73" s="832"/>
    </row>
    <row r="74" spans="1:40" s="831" customFormat="1" ht="14.25" hidden="1" customHeight="1">
      <c r="B74" s="2177"/>
      <c r="C74" s="2177"/>
      <c r="D74" s="2177"/>
      <c r="E74" s="2177"/>
      <c r="F74" s="2177"/>
      <c r="G74" s="2177"/>
      <c r="H74" s="2177"/>
      <c r="I74" s="2177"/>
      <c r="J74" s="2177"/>
      <c r="K74" s="2177"/>
      <c r="L74" s="2177"/>
      <c r="M74" s="300"/>
      <c r="N74" s="439"/>
      <c r="S74" s="439"/>
      <c r="T74" s="439"/>
      <c r="AG74" s="443"/>
      <c r="AK74" s="356"/>
    </row>
    <row r="75" spans="1:40" s="831" customFormat="1" ht="14.55" customHeight="1">
      <c r="B75" s="2177"/>
      <c r="C75" s="2177"/>
      <c r="D75" s="2177"/>
      <c r="E75" s="2177"/>
      <c r="F75" s="2177"/>
      <c r="G75" s="2177"/>
      <c r="H75" s="2177"/>
      <c r="I75" s="2177"/>
      <c r="J75" s="2177"/>
      <c r="K75" s="2177"/>
      <c r="L75" s="2177"/>
      <c r="M75" s="2177"/>
      <c r="S75" s="356"/>
      <c r="AF75" s="842"/>
      <c r="AG75" s="443"/>
      <c r="AK75" s="356"/>
    </row>
    <row r="76" spans="1:40" s="831" customFormat="1" ht="14.55" customHeight="1">
      <c r="A76" s="301"/>
      <c r="B76" s="2176"/>
      <c r="C76" s="2176"/>
      <c r="D76" s="2176"/>
      <c r="E76" s="2176"/>
      <c r="F76" s="2176"/>
      <c r="G76" s="2176"/>
      <c r="H76" s="2176"/>
      <c r="I76" s="2176"/>
      <c r="J76" s="2176"/>
      <c r="K76" s="2176"/>
      <c r="L76" s="2176"/>
      <c r="M76" s="300"/>
      <c r="S76" s="356"/>
      <c r="AF76" s="356"/>
      <c r="AG76" s="443"/>
      <c r="AK76" s="356"/>
    </row>
    <row r="77" spans="1:40" ht="13.95" customHeight="1">
      <c r="B77" s="2164"/>
      <c r="C77" s="2164"/>
      <c r="D77" s="2164"/>
      <c r="E77" s="2164"/>
      <c r="F77" s="2164"/>
      <c r="G77" s="2164"/>
      <c r="J77" s="568"/>
      <c r="K77" s="568"/>
      <c r="L77" s="568"/>
      <c r="M77" s="568"/>
    </row>
  </sheetData>
  <customSheetViews>
    <customSheetView guid="{429188B7-F8E8-41E0-BAA6-8F869C883D4F}" scale="70" showGridLines="0">
      <pane xSplit="1" ySplit="6" topLeftCell="W7" activePane="bottomRight" state="frozen"/>
      <selection pane="bottomRight" activeCell="A2" sqref="A2"/>
      <colBreaks count="4" manualBreakCount="4">
        <brk id="11" max="1048575" man="1"/>
        <brk id="19" min="2" max="70" man="1"/>
        <brk id="26" min="2" max="72" man="1"/>
        <brk id="30" min="2" max="70" man="1"/>
      </colBreaks>
      <pageMargins left="0" right="0" top="0" bottom="0" header="0" footer="0"/>
      <pageSetup paperSize="8" firstPageNumber="4" orientation="portrait" r:id="rId1"/>
      <headerFooter alignWithMargins="0">
        <oddHeader>&amp;L&amp;16 １　市　勢</oddHeader>
      </headerFooter>
    </customSheetView>
    <customSheetView guid="{CFB8F6A3-286B-44DA-98E2-E06FA9DC17D9}" scale="85" showGridLines="0">
      <pane xSplit="1" ySplit="6" topLeftCell="B7" activePane="bottomRight" state="frozen"/>
      <selection pane="bottomRight" activeCell="J18" sqref="J18"/>
      <colBreaks count="3" manualBreakCount="3">
        <brk id="11" max="1048575" man="1"/>
        <brk id="20" max="68" man="1"/>
        <brk id="28" max="68" man="1"/>
      </colBreaks>
      <pageMargins left="0" right="0" top="0" bottom="0" header="0" footer="0"/>
      <pageSetup paperSize="9" scale="80" firstPageNumber="4" orientation="portrait" useFirstPageNumber="1" r:id="rId2"/>
      <headerFooter alignWithMargins="0"/>
    </customSheetView>
  </customSheetViews>
  <mergeCells count="36">
    <mergeCell ref="Y3:Y5"/>
    <mergeCell ref="V4:V5"/>
    <mergeCell ref="X4:X5"/>
    <mergeCell ref="U4:U5"/>
    <mergeCell ref="AG3:AI3"/>
    <mergeCell ref="AG4:AG5"/>
    <mergeCell ref="AH4:AH5"/>
    <mergeCell ref="AI4:AI5"/>
    <mergeCell ref="Z3:Z5"/>
    <mergeCell ref="AF3:AF5"/>
    <mergeCell ref="AE4:AE5"/>
    <mergeCell ref="AD4:AD5"/>
    <mergeCell ref="AC4:AC5"/>
    <mergeCell ref="AA3:AE3"/>
    <mergeCell ref="AA4:AB4"/>
    <mergeCell ref="F2:L2"/>
    <mergeCell ref="N3:P3"/>
    <mergeCell ref="W4:W5"/>
    <mergeCell ref="U3:X3"/>
    <mergeCell ref="S3:S5"/>
    <mergeCell ref="M4:M5"/>
    <mergeCell ref="B77:G77"/>
    <mergeCell ref="Q3:Q5"/>
    <mergeCell ref="R3:R5"/>
    <mergeCell ref="T3:T5"/>
    <mergeCell ref="J3:M3"/>
    <mergeCell ref="B76:L76"/>
    <mergeCell ref="B74:L74"/>
    <mergeCell ref="B75:M75"/>
    <mergeCell ref="B3:B5"/>
    <mergeCell ref="B72:L72"/>
    <mergeCell ref="B73:M73"/>
    <mergeCell ref="K4:K5"/>
    <mergeCell ref="L4:L5"/>
    <mergeCell ref="O4:O5"/>
    <mergeCell ref="P4:P5"/>
  </mergeCells>
  <phoneticPr fontId="2"/>
  <conditionalFormatting sqref="B43:AK43">
    <cfRule type="containsBlanks" dxfId="0" priority="1">
      <formula>LEN(TRIM(B43))=0</formula>
    </cfRule>
  </conditionalFormatting>
  <dataValidations count="2">
    <dataValidation imeMode="disabled" allowBlank="1" showInputMessage="1" showErrorMessage="1" sqref="AF43:AK43 AD43 AA43:AB43 J15 Z58 B45:L58 WWK63:WWS63 B44:S44 AC16:AK42 M58:X58 B8:Z8 WWK11:WWS11 IX11:JV11 ST11:TR11 ACP11:ADN11 AML11:ANJ11 AWH11:AXF11 BGD11:BHB11 BPZ11:BQX11 BZV11:CAT11 CJR11:CKP11 CTN11:CUL11 DDJ11:DEH11 DNF11:DOD11 DXB11:DXZ11 EGX11:EHV11 EQT11:ERR11 FAP11:FBN11 FKL11:FLJ11 FUH11:FVF11 GED11:GFB11 GNZ11:GOX11 GXV11:GYT11 HHR11:HIP11 HRN11:HSL11 IBJ11:ICH11 ILF11:IMD11 IVB11:IVZ11 JEX11:JFV11 JOT11:JPR11 JYP11:JZN11 KIL11:KJJ11 KSH11:KTF11 LCD11:LDB11 LLZ11:LMX11 LVV11:LWT11 MFR11:MGP11 MPN11:MQL11 MZJ11:NAH11 NJF11:NKD11 NTB11:NTZ11 OCX11:ODV11 OMT11:ONR11 OWP11:OXN11 PGL11:PHJ11 PQH11:PRF11 QAD11:QBB11 QJZ11:QKX11 QTV11:QUT11 RDR11:REP11 RNN11:ROL11 RXJ11:RYH11 SHF11:SID11 SRB11:SRZ11 TAX11:TBV11 TKT11:TLR11 TUP11:TVN11 UEL11:UFJ11 UOH11:UPF11 UYD11:UZB11 VHZ11:VIX11 VRV11:VST11 WBR11:WCP11 WLN11:WML11 WVJ11:WWH11 JY11:KG11 TU11:UC11 ADQ11:ADY11 ANM11:ANU11 AXI11:AXQ11 BHE11:BHM11 BRA11:BRI11 CAW11:CBE11 CKS11:CLA11 CUO11:CUW11 DEK11:DES11 DOG11:DOO11 DYC11:DYK11 EHY11:EIG11 ERU11:ESC11 FBQ11:FBY11 FLM11:FLU11 FVI11:FVQ11 GFE11:GFM11 GPA11:GPI11 GYW11:GZE11 HIS11:HJA11 HSO11:HSW11 ICK11:ICS11 IMG11:IMO11 IWC11:IWK11 JFY11:JGG11 JPU11:JQC11 JZQ11:JZY11 KJM11:KJU11 KTI11:KTQ11 LDE11:LDM11 LNA11:LNI11 LWW11:LXE11 MGS11:MHA11 MQO11:MQW11 NAK11:NAS11 NKG11:NKO11 NUC11:NUK11 ODY11:OEG11 ONU11:OOC11 OXQ11:OXY11 PHM11:PHU11 PRI11:PRQ11 QBE11:QBM11 QLA11:QLI11 QUW11:QVE11 RES11:RFA11 ROO11:ROW11 RYK11:RYS11 SIG11:SIO11 SSC11:SSK11 TBY11:TCG11 TLU11:TMC11 TVQ11:TVY11 UFM11:UFU11 UPI11:UPQ11 UZE11:UZM11 VJA11:VJI11 VSW11:VTE11 WCS11:WDA11 WMO11:WMW11 N9:Z11 AC8:AK14 WVJ40:WWH40 B9:M14 N12:N15 Y44:Z44 V44:W44 O12:Z14 M45:Z57 IX63:JV63 ST63:TR63 ACP63:ADN63 AML63:ANJ63 AWH63:AXF63 BGD63:BHB63 BPZ63:BQX63 BZV63:CAT63 CJR63:CKP63 CTN63:CUL63 DDJ63:DEH63 DNF63:DOD63 DXB63:DXZ63 EGX63:EHV63 EQT63:ERR63 FAP63:FBN63 FKL63:FLJ63 FUH63:FVF63 GED63:GFB63 GNZ63:GOX63 GXV63:GYT63 HHR63:HIP63 HRN63:HSL63 IBJ63:ICH63 ILF63:IMD63 IVB63:IVZ63 JEX63:JFV63 JOT63:JPR63 JYP63:JZN63 KIL63:KJJ63 KSH63:KTF63 LCD63:LDB63 LLZ63:LMX63 LVV63:LWT63 MFR63:MGP63 MPN63:MQL63 MZJ63:NAH63 NJF63:NKD63 NTB63:NTZ63 OCX63:ODV63 OMT63:ONR63 OWP63:OXN63 PGL63:PHJ63 PQH63:PRF63 QAD63:QBB63 QJZ63:QKX63 QTV63:QUT63 RDR63:REP63 RNN63:ROL63 RXJ63:RYH63 SHF63:SID63 SRB63:SRZ63 TAX63:TBV63 TKT63:TLR63 TUP63:TVN63 UEL63:UFJ63 UOH63:UPF63 UYD63:UZB63 VHZ63:VIX63 VRV63:VST63 WBR63:WCP63 WLN63:WML63 WVJ63:WWH63 JY63:KG63 TU63:UC63 ADQ63:ADY63 ANM63:ANU63 AXI63:AXQ63 BHE63:BHM63 BRA63:BRI63 CAW63:CBE63 CKS63:CLA63 CUO63:CUW63 DEK63:DES63 DOG63:DOO63 DYC63:DYK63 EHY63:EIG63 ERU63:ESC63 FBQ63:FBY63 FLM63:FLU63 FVI63:FVQ63 GFE63:GFM63 GPA63:GPI63 GYW63:GZE63 HIS63:HJA63 HSO63:HSW63 ICK63:ICS63 IMG63:IMO63 IWC63:IWK63 JFY63:JGG63 JPU63:JQC63 JZQ63:JZY63 KJM63:KJU63 KTI63:KTQ63 LDE63:LDM63 LNA63:LNI63 LWW63:LXE63 MGS63:MHA63 MQO63:MQW63 NAK63:NAS63 NKG63:NKO63 NUC63:NUK63 ODY63:OEG63 ONU63:OOC63 OXQ63:OXY63 PHM63:PHU63 PRI63:PRQ63 QBE63:QBM63 QLA63:QLI63 QUW63:QVE63 RES63:RFA63 ROO63:ROW63 RYK63:RYS63 SIG63:SIO63 SSC63:SSK63 TBY63:TCG63 TLU63:TMC63 TVQ63:TVY63 UFM63:UFU63 UPI63:UPQ63 UZE63:UZM63 VJA63:VJI63 VSW63:VTE63 WCS63:WDA63 WMO63:WMW63 AC44:AK69 B16:Z43 JY40:KG40 TU40:UC40 ADQ40:ADY40 ANM40:ANU40 AXI40:AXQ40 BHE40:BHM40 BRA40:BRI40 CAW40:CBE40 CKS40:CLA40 CUO40:CUW40 DEK40:DES40 DOG40:DOO40 DYC40:DYK40 EHY40:EIG40 ERU40:ESC40 FBQ40:FBY40 FLM40:FLU40 FVI40:FVQ40 GFE40:GFM40 GPA40:GPI40 GYW40:GZE40 HIS40:HJA40 HSO40:HSW40 ICK40:ICS40 IMG40:IMO40 IWC40:IWK40 JFY40:JGG40 JPU40:JQC40 JZQ40:JZY40 KJM40:KJU40 KTI40:KTQ40 LDE40:LDM40 LNA40:LNI40 LWW40:LXE40 MGS40:MHA40 MQO40:MQW40 NAK40:NAS40 NKG40:NKO40 NUC40:NUK40 ODY40:OEG40 ONU40:OOC40 OXQ40:OXY40 PHM40:PHU40 PRI40:PRQ40 QBE40:QBM40 QLA40:QLI40 QUW40:QVE40 RES40:RFA40 ROO40:ROW40 RYK40:RYS40 SIG40:SIO40 SSC40:SSK40 TBY40:TCG40 TLU40:TMC40 TVQ40:TVY40 UFM40:UFU40 UPI40:UPQ40 UZE40:UZM40 VJA40:VJI40 VSW40:VTE40 WCS40:WDA40 WMO40:WMW40 WWK40:WWS40 IX40:JV40 ST40:TR40 ACP40:ADN40 AML40:ANJ40 AWH40:AXF40 BGD40:BHB40 BPZ40:BQX40 BZV40:CAT40 CJR40:CKP40 CTN40:CUL40 DDJ40:DEH40 DNF40:DOD40 DXB40:DXZ40 EGX40:EHV40 EQT40:ERR40 FAP40:FBN40 FKL40:FLJ40 FUH40:FVF40 GED40:GFB40 GNZ40:GOX40 GXV40:GYT40 HHR40:HIP40 HRN40:HSL40 IBJ40:ICH40 ILF40:IMD40 IVB40:IVZ40 JEX40:JFV40 JOT40:JPR40 JYP40:JZN40 KIL40:KJJ40 KSH40:KTF40 LCD40:LDB40 LLZ40:LMX40 LVV40:LWT40 MFR40:MGP40 MPN40:MQL40 MZJ40:NAH40 NJF40:NKD40 NTB40:NTZ40 OCX40:ODV40 OMT40:ONR40 OWP40:OXN40 PGL40:PHJ40 PQH40:PRF40 QAD40:QBB40 QJZ40:QKX40 QTV40:QUT40 RDR40:REP40 RNN40:ROL40 RXJ40:RYH40 SHF40:SID40 SRB40:SRZ40 TAX40:TBV40 TKT40:TLR40 TUP40:TVN40 UEL40:UFJ40 UOH40:UPF40 UYD40:UZB40 VHZ40:VIX40 VRV40:VST40 WBR40:WCP40 WLN40:WML40 B59:Z69" xr:uid="{00000000-0002-0000-0200-000000000000}"/>
    <dataValidation allowBlank="1" showInputMessage="1" showErrorMessage="1" sqref="K15:M15 B15:I15 O15:AK15" xr:uid="{B3238781-A907-4733-AB33-986CB08DF7BF}"/>
  </dataValidations>
  <pageMargins left="0.74803149606299213" right="0.23622047244094491" top="0.98425196850393704" bottom="0.39370078740157483" header="0.59055118110236227" footer="0.31496062992125984"/>
  <pageSetup paperSize="9" scale="71" firstPageNumber="4" orientation="portrait" r:id="rId3"/>
  <headerFooter alignWithMargins="0">
    <oddHeader>&amp;L&amp;16 １　市　勢</oddHeader>
  </headerFooter>
  <colBreaks count="4" manualBreakCount="4">
    <brk id="9" min="2" max="74" man="1"/>
    <brk id="19" min="2" max="74" man="1"/>
    <brk id="26" min="2" max="74" man="1"/>
    <brk id="31" min="2" max="74" man="1"/>
  </colBreaks>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E81"/>
  <sheetViews>
    <sheetView showGridLines="0" view="pageBreakPreview" zoomScale="90" zoomScaleNormal="90" zoomScaleSheetLayoutView="90" workbookViewId="0">
      <pane xSplit="1" ySplit="6" topLeftCell="B8" activePane="bottomRight" state="frozen"/>
      <selection activeCell="E53" sqref="E53"/>
      <selection pane="topRight" activeCell="E53" sqref="E53"/>
      <selection pane="bottomLeft" activeCell="E53" sqref="E53"/>
      <selection pane="bottomRight" activeCell="C82" sqref="C82"/>
    </sheetView>
  </sheetViews>
  <sheetFormatPr defaultColWidth="8.77734375" defaultRowHeight="13.2"/>
  <cols>
    <col min="1" max="1" width="12.44140625" style="568" customWidth="1"/>
    <col min="2" max="2" width="17.44140625" style="568" customWidth="1"/>
    <col min="3" max="3" width="16.88671875" style="568" customWidth="1"/>
    <col min="4" max="4" width="9.21875" style="568" customWidth="1"/>
    <col min="5" max="5" width="15.21875" style="568" customWidth="1"/>
    <col min="6" max="6" width="14.77734375" style="568" customWidth="1"/>
    <col min="7" max="7" width="11.21875" style="568" customWidth="1"/>
    <col min="8" max="8" width="16.44140625" style="568" customWidth="1"/>
    <col min="9" max="9" width="13.33203125" style="568" customWidth="1"/>
    <col min="10" max="10" width="10.5546875" style="568" customWidth="1"/>
    <col min="11" max="11" width="10.33203125" style="568" customWidth="1"/>
    <col min="12" max="12" width="13.6640625" style="568" customWidth="1"/>
    <col min="13" max="22" width="8.77734375" style="568"/>
    <col min="23" max="23" width="15.6640625" style="568" customWidth="1"/>
    <col min="24" max="24" width="16.33203125" style="568" customWidth="1"/>
    <col min="25" max="26" width="8.77734375" style="568"/>
    <col min="27" max="27" width="21.109375" style="568" bestFit="1" customWidth="1"/>
    <col min="28" max="28" width="19.77734375" style="568" bestFit="1" customWidth="1"/>
    <col min="29" max="29" width="11.5546875" style="568" customWidth="1"/>
    <col min="30" max="16384" width="8.77734375" style="568"/>
  </cols>
  <sheetData>
    <row r="1" spans="1:31" ht="19.2">
      <c r="A1" s="763" t="s">
        <v>202</v>
      </c>
    </row>
    <row r="2" spans="1:31" ht="18.75" customHeight="1">
      <c r="B2" s="763"/>
      <c r="J2" s="763"/>
    </row>
    <row r="3" spans="1:31" ht="17.25" customHeight="1">
      <c r="A3" s="649" t="s">
        <v>81</v>
      </c>
      <c r="B3" s="744" t="s">
        <v>203</v>
      </c>
      <c r="C3" s="514"/>
      <c r="D3" s="2188" t="s">
        <v>204</v>
      </c>
      <c r="E3" s="2216"/>
      <c r="F3" s="2216"/>
      <c r="G3" s="2217"/>
      <c r="H3" s="2229" t="s">
        <v>205</v>
      </c>
      <c r="I3" s="2226" t="s">
        <v>206</v>
      </c>
      <c r="J3" s="745" t="s">
        <v>207</v>
      </c>
      <c r="K3" s="746"/>
    </row>
    <row r="4" spans="1:31" ht="17.25" customHeight="1">
      <c r="A4" s="747"/>
      <c r="B4" s="748"/>
      <c r="C4" s="2220" t="s">
        <v>208</v>
      </c>
      <c r="D4" s="2224"/>
      <c r="E4" s="2225"/>
      <c r="F4" s="2218" t="s">
        <v>209</v>
      </c>
      <c r="G4" s="2220" t="s">
        <v>210</v>
      </c>
      <c r="H4" s="2230"/>
      <c r="I4" s="2227"/>
      <c r="J4" s="90"/>
      <c r="K4" s="2222" t="s">
        <v>211</v>
      </c>
    </row>
    <row r="5" spans="1:31" ht="17.25" customHeight="1">
      <c r="A5" s="747"/>
      <c r="B5" s="748"/>
      <c r="C5" s="2221"/>
      <c r="D5" s="355" t="s">
        <v>212</v>
      </c>
      <c r="E5" s="749" t="s">
        <v>213</v>
      </c>
      <c r="F5" s="2219"/>
      <c r="G5" s="2221"/>
      <c r="H5" s="2231"/>
      <c r="I5" s="2227"/>
      <c r="J5" s="90"/>
      <c r="K5" s="2223"/>
    </row>
    <row r="6" spans="1:31" ht="17.25" customHeight="1">
      <c r="A6" s="651" t="s">
        <v>124</v>
      </c>
      <c r="B6" s="655" t="s">
        <v>125</v>
      </c>
      <c r="C6" s="521" t="s">
        <v>127</v>
      </c>
      <c r="D6" s="521" t="s">
        <v>125</v>
      </c>
      <c r="E6" s="689" t="s">
        <v>125</v>
      </c>
      <c r="F6" s="689" t="s">
        <v>214</v>
      </c>
      <c r="G6" s="521" t="s">
        <v>215</v>
      </c>
      <c r="H6" s="689"/>
      <c r="I6" s="689" t="s">
        <v>127</v>
      </c>
      <c r="J6" s="750" t="s">
        <v>127</v>
      </c>
      <c r="K6" s="518" t="s">
        <v>127</v>
      </c>
    </row>
    <row r="7" spans="1:31" ht="17.25" hidden="1" customHeight="1">
      <c r="A7" s="748"/>
      <c r="B7" s="886"/>
      <c r="C7" s="884"/>
      <c r="D7" s="510"/>
      <c r="E7" s="140"/>
      <c r="F7" s="140"/>
      <c r="G7" s="510"/>
      <c r="H7" s="140"/>
      <c r="I7" s="140"/>
      <c r="J7" s="142"/>
      <c r="K7" s="135"/>
    </row>
    <row r="8" spans="1:31" s="375" customFormat="1" ht="15.75" customHeight="1">
      <c r="A8" s="597" t="s">
        <v>137</v>
      </c>
      <c r="B8" s="751">
        <v>3369</v>
      </c>
      <c r="C8" s="524">
        <v>0.83</v>
      </c>
      <c r="D8" s="490">
        <v>1285</v>
      </c>
      <c r="E8" s="491">
        <v>5.39</v>
      </c>
      <c r="F8" s="491">
        <v>43.4</v>
      </c>
      <c r="G8" s="490">
        <v>317500</v>
      </c>
      <c r="H8" s="491">
        <v>97.4</v>
      </c>
      <c r="I8" s="51">
        <v>26.6</v>
      </c>
      <c r="J8" s="51">
        <v>22.7</v>
      </c>
      <c r="K8" s="700">
        <v>15.3</v>
      </c>
    </row>
    <row r="9" spans="1:31" s="1536" customFormat="1" ht="15.75" customHeight="1">
      <c r="A9" s="1499" t="s">
        <v>138</v>
      </c>
      <c r="B9" s="1535">
        <v>2995</v>
      </c>
      <c r="C9" s="1403">
        <v>-0.6</v>
      </c>
      <c r="D9" s="1404">
        <v>1534</v>
      </c>
      <c r="E9" s="1412">
        <v>4.82</v>
      </c>
      <c r="F9" s="1412">
        <v>43.9</v>
      </c>
      <c r="G9" s="1404">
        <v>331685</v>
      </c>
      <c r="H9" s="1412">
        <v>98.7</v>
      </c>
      <c r="I9" s="1413">
        <v>28.7</v>
      </c>
      <c r="J9" s="1413">
        <v>14</v>
      </c>
      <c r="K9" s="1421">
        <v>13.4</v>
      </c>
    </row>
    <row r="10" spans="1:31" s="375" customFormat="1" ht="15.75" customHeight="1">
      <c r="A10" s="597" t="s">
        <v>139</v>
      </c>
      <c r="B10" s="523">
        <v>2464</v>
      </c>
      <c r="C10" s="524">
        <f>(2464-2476)/2476*100</f>
        <v>-0.48465266558966075</v>
      </c>
      <c r="D10" s="169">
        <v>1211</v>
      </c>
      <c r="E10" s="170">
        <v>4.6358148277168905</v>
      </c>
      <c r="F10" s="170">
        <v>43.2</v>
      </c>
      <c r="G10" s="169">
        <v>318048</v>
      </c>
      <c r="H10" s="170">
        <v>96.2</v>
      </c>
      <c r="I10" s="171">
        <v>28.6</v>
      </c>
      <c r="J10" s="171">
        <v>17.5</v>
      </c>
      <c r="K10" s="172">
        <v>15.7</v>
      </c>
    </row>
    <row r="11" spans="1:31" s="375" customFormat="1" ht="15.75" customHeight="1">
      <c r="A11" s="324" t="s">
        <v>140</v>
      </c>
      <c r="B11" s="1492">
        <v>2532</v>
      </c>
      <c r="C11" s="550">
        <v>1.28</v>
      </c>
      <c r="D11" s="1428">
        <v>1057</v>
      </c>
      <c r="E11" s="1425">
        <v>4.9000000000000004</v>
      </c>
      <c r="F11" s="1425">
        <v>40.5</v>
      </c>
      <c r="G11" s="1428">
        <v>309400</v>
      </c>
      <c r="H11" s="1425">
        <v>97.5</v>
      </c>
      <c r="I11" s="1439">
        <v>29.8</v>
      </c>
      <c r="J11" s="1439">
        <v>20.6</v>
      </c>
      <c r="K11" s="1429">
        <v>13.2</v>
      </c>
      <c r="L11" s="568"/>
      <c r="M11" s="568"/>
      <c r="N11" s="568"/>
      <c r="O11" s="568"/>
      <c r="P11" s="568"/>
      <c r="S11" s="568"/>
      <c r="T11" s="568"/>
      <c r="U11" s="568"/>
      <c r="V11" s="568"/>
      <c r="W11" s="568"/>
      <c r="X11" s="568"/>
      <c r="Y11" s="568"/>
      <c r="Z11" s="568"/>
      <c r="AA11" s="568"/>
      <c r="AB11" s="568"/>
      <c r="AC11" s="568"/>
      <c r="AD11" s="568"/>
      <c r="AE11" s="568"/>
    </row>
    <row r="12" spans="1:31" s="1206" customFormat="1" ht="15.75" customHeight="1">
      <c r="A12" s="614" t="s">
        <v>141</v>
      </c>
      <c r="B12" s="523">
        <v>2254</v>
      </c>
      <c r="C12" s="524">
        <v>1</v>
      </c>
      <c r="D12" s="146">
        <v>1199</v>
      </c>
      <c r="E12" s="144">
        <v>4.3</v>
      </c>
      <c r="F12" s="144">
        <v>40.799999999999997</v>
      </c>
      <c r="G12" s="146">
        <v>306700</v>
      </c>
      <c r="H12" s="144">
        <v>98.4</v>
      </c>
      <c r="I12" s="145">
        <v>28.8</v>
      </c>
      <c r="J12" s="145">
        <v>17.8</v>
      </c>
      <c r="K12" s="147">
        <v>17.5</v>
      </c>
      <c r="L12" s="1207"/>
      <c r="M12" s="1207"/>
      <c r="N12" s="1207"/>
      <c r="O12" s="1207"/>
      <c r="P12" s="1207"/>
      <c r="S12" s="1207"/>
      <c r="T12" s="1207"/>
      <c r="U12" s="1207"/>
      <c r="V12" s="1207"/>
      <c r="W12" s="1207"/>
      <c r="X12" s="1207"/>
      <c r="Y12" s="1207"/>
      <c r="Z12" s="1207"/>
      <c r="AA12" s="1207"/>
      <c r="AB12" s="1207"/>
      <c r="AC12" s="1207"/>
      <c r="AD12" s="1207"/>
      <c r="AE12" s="1207"/>
    </row>
    <row r="13" spans="1:31" s="375" customFormat="1" ht="15.75" customHeight="1">
      <c r="A13" s="324" t="s">
        <v>142</v>
      </c>
      <c r="B13" s="1492">
        <v>2655</v>
      </c>
      <c r="C13" s="1425">
        <v>0.5</v>
      </c>
      <c r="D13" s="1428">
        <v>1479</v>
      </c>
      <c r="E13" s="1426">
        <v>5.0124548828224293</v>
      </c>
      <c r="F13" s="1425">
        <v>42.3</v>
      </c>
      <c r="G13" s="1428">
        <v>314500</v>
      </c>
      <c r="H13" s="1425">
        <v>98.1</v>
      </c>
      <c r="I13" s="1439">
        <v>24.5</v>
      </c>
      <c r="J13" s="1439">
        <v>18.600000000000001</v>
      </c>
      <c r="K13" s="1429">
        <v>18.2</v>
      </c>
    </row>
    <row r="14" spans="1:31" s="375" customFormat="1" ht="15.75" customHeight="1">
      <c r="A14" s="614" t="s">
        <v>143</v>
      </c>
      <c r="B14" s="752">
        <v>2536</v>
      </c>
      <c r="C14" s="710">
        <v>0.9</v>
      </c>
      <c r="D14" s="169">
        <v>972</v>
      </c>
      <c r="E14" s="193">
        <v>4.0999999999999996</v>
      </c>
      <c r="F14" s="170">
        <v>40.799999999999997</v>
      </c>
      <c r="G14" s="169">
        <v>320770</v>
      </c>
      <c r="H14" s="170">
        <v>100</v>
      </c>
      <c r="I14" s="194">
        <v>28.4</v>
      </c>
      <c r="J14" s="194">
        <v>21.8</v>
      </c>
      <c r="K14" s="195">
        <v>12.3</v>
      </c>
    </row>
    <row r="15" spans="1:31" s="375" customFormat="1" ht="15.75" customHeight="1">
      <c r="A15" s="324" t="s">
        <v>144</v>
      </c>
      <c r="B15" s="1821">
        <v>2200</v>
      </c>
      <c r="C15" s="1774">
        <v>0.5</v>
      </c>
      <c r="D15" s="1702">
        <v>1226</v>
      </c>
      <c r="E15" s="1701">
        <v>4.5999999999999996</v>
      </c>
      <c r="F15" s="1701">
        <v>40.4</v>
      </c>
      <c r="G15" s="1702">
        <v>322274</v>
      </c>
      <c r="H15" s="1701">
        <v>101</v>
      </c>
      <c r="I15" s="1822">
        <v>36.6</v>
      </c>
      <c r="J15" s="1822">
        <v>12.4</v>
      </c>
      <c r="K15" s="1779">
        <v>12.9</v>
      </c>
    </row>
    <row r="16" spans="1:31" s="375" customFormat="1" ht="15.75" customHeight="1">
      <c r="A16" s="614" t="s">
        <v>145</v>
      </c>
      <c r="B16" s="523">
        <v>2063</v>
      </c>
      <c r="C16" s="524">
        <v>0.6</v>
      </c>
      <c r="D16" s="146">
        <v>1642</v>
      </c>
      <c r="E16" s="144">
        <v>5.2</v>
      </c>
      <c r="F16" s="144">
        <v>44.6</v>
      </c>
      <c r="G16" s="146">
        <v>341424</v>
      </c>
      <c r="H16" s="144">
        <v>100.6</v>
      </c>
      <c r="I16" s="145">
        <v>33.799999999999997</v>
      </c>
      <c r="J16" s="145">
        <v>18.399999999999999</v>
      </c>
      <c r="K16" s="147">
        <v>20</v>
      </c>
    </row>
    <row r="17" spans="1:11" s="375" customFormat="1" ht="15.75" customHeight="1">
      <c r="A17" s="324" t="s">
        <v>146</v>
      </c>
      <c r="B17" s="1492">
        <v>3755</v>
      </c>
      <c r="C17" s="550">
        <v>0.1</v>
      </c>
      <c r="D17" s="1428">
        <v>1522</v>
      </c>
      <c r="E17" s="1425">
        <v>5</v>
      </c>
      <c r="F17" s="1425">
        <v>43.1</v>
      </c>
      <c r="G17" s="1428">
        <v>332400</v>
      </c>
      <c r="H17" s="1425">
        <v>100.2</v>
      </c>
      <c r="I17" s="1439">
        <v>30.5</v>
      </c>
      <c r="J17" s="1439">
        <v>11.3</v>
      </c>
      <c r="K17" s="1429">
        <v>8.8000000000000007</v>
      </c>
    </row>
    <row r="18" spans="1:11" s="1212" customFormat="1" ht="15.75" customHeight="1">
      <c r="A18" s="234" t="s">
        <v>710</v>
      </c>
      <c r="B18" s="204">
        <v>2045</v>
      </c>
      <c r="C18" s="1216">
        <v>-0.9</v>
      </c>
      <c r="D18" s="232">
        <v>1295</v>
      </c>
      <c r="E18" s="215">
        <v>4.8600000000000003</v>
      </c>
      <c r="F18" s="215">
        <v>40.4</v>
      </c>
      <c r="G18" s="232">
        <v>313200</v>
      </c>
      <c r="H18" s="249">
        <v>98.9</v>
      </c>
      <c r="I18" s="249">
        <v>35.26</v>
      </c>
      <c r="J18" s="249">
        <v>11.42</v>
      </c>
      <c r="K18" s="216">
        <v>12.73</v>
      </c>
    </row>
    <row r="19" spans="1:11" s="375" customFormat="1" ht="15.75" customHeight="1">
      <c r="A19" s="324" t="s">
        <v>148</v>
      </c>
      <c r="B19" s="1492">
        <v>3320</v>
      </c>
      <c r="C19" s="550">
        <v>0.9</v>
      </c>
      <c r="D19" s="1428">
        <v>2013</v>
      </c>
      <c r="E19" s="1425">
        <v>3.9</v>
      </c>
      <c r="F19" s="1425">
        <v>41.9</v>
      </c>
      <c r="G19" s="1428">
        <v>326200</v>
      </c>
      <c r="H19" s="1425">
        <v>101.7</v>
      </c>
      <c r="I19" s="1439">
        <v>25.9</v>
      </c>
      <c r="J19" s="1439">
        <v>15</v>
      </c>
      <c r="K19" s="1429">
        <v>16.399999999999999</v>
      </c>
    </row>
    <row r="20" spans="1:11" s="375" customFormat="1" ht="15.75" customHeight="1">
      <c r="A20" s="614" t="s">
        <v>149</v>
      </c>
      <c r="B20" s="523">
        <v>2610</v>
      </c>
      <c r="C20" s="524">
        <v>1.379310344827589E-2</v>
      </c>
      <c r="D20" s="146">
        <v>1362</v>
      </c>
      <c r="E20" s="144">
        <v>4.1516416054233485</v>
      </c>
      <c r="F20" s="144">
        <v>43.5</v>
      </c>
      <c r="G20" s="146">
        <v>335000</v>
      </c>
      <c r="H20" s="144">
        <v>99.2</v>
      </c>
      <c r="I20" s="145">
        <v>19.600000000000001</v>
      </c>
      <c r="J20" s="145">
        <v>15.1</v>
      </c>
      <c r="K20" s="147">
        <v>12.1</v>
      </c>
    </row>
    <row r="21" spans="1:11" s="1063" customFormat="1" ht="15.75" customHeight="1">
      <c r="A21" s="324" t="s">
        <v>150</v>
      </c>
      <c r="B21" s="1492">
        <v>2415</v>
      </c>
      <c r="C21" s="550">
        <v>2</v>
      </c>
      <c r="D21" s="1708">
        <v>1521</v>
      </c>
      <c r="E21" s="1707">
        <v>4.0999999999999996</v>
      </c>
      <c r="F21" s="1707">
        <v>43.6</v>
      </c>
      <c r="G21" s="1708">
        <v>336404</v>
      </c>
      <c r="H21" s="1707">
        <v>99.7</v>
      </c>
      <c r="I21" s="1782">
        <v>26.7</v>
      </c>
      <c r="J21" s="1782">
        <v>13</v>
      </c>
      <c r="K21" s="1785">
        <v>13.4</v>
      </c>
    </row>
    <row r="22" spans="1:11" s="375" customFormat="1" ht="15.75" customHeight="1">
      <c r="A22" s="614" t="s">
        <v>151</v>
      </c>
      <c r="B22" s="523">
        <v>2412</v>
      </c>
      <c r="C22" s="524">
        <v>1.9</v>
      </c>
      <c r="D22" s="146">
        <v>1415</v>
      </c>
      <c r="E22" s="144">
        <v>4</v>
      </c>
      <c r="F22" s="144">
        <v>41.8</v>
      </c>
      <c r="G22" s="146">
        <v>323239</v>
      </c>
      <c r="H22" s="145">
        <v>101.1</v>
      </c>
      <c r="I22" s="145">
        <v>31</v>
      </c>
      <c r="J22" s="145">
        <v>14.9</v>
      </c>
      <c r="K22" s="147">
        <v>12.3</v>
      </c>
    </row>
    <row r="23" spans="1:11" s="375" customFormat="1" ht="15.75" customHeight="1">
      <c r="A23" s="324" t="s">
        <v>216</v>
      </c>
      <c r="B23" s="1492">
        <v>4824</v>
      </c>
      <c r="C23" s="550">
        <v>0.8</v>
      </c>
      <c r="D23" s="1428">
        <v>1817</v>
      </c>
      <c r="E23" s="1425">
        <v>3</v>
      </c>
      <c r="F23" s="1425">
        <v>40.4</v>
      </c>
      <c r="G23" s="1428">
        <v>319870</v>
      </c>
      <c r="H23" s="1425">
        <v>101.2</v>
      </c>
      <c r="I23" s="1439">
        <v>28.3</v>
      </c>
      <c r="J23" s="1439">
        <v>15.7</v>
      </c>
      <c r="K23" s="1429">
        <v>10.1</v>
      </c>
    </row>
    <row r="24" spans="1:11" s="375" customFormat="1" ht="15.75" customHeight="1">
      <c r="A24" s="614" t="s">
        <v>153</v>
      </c>
      <c r="B24" s="523">
        <v>2981</v>
      </c>
      <c r="C24" s="524">
        <v>0.6</v>
      </c>
      <c r="D24" s="146">
        <v>1111</v>
      </c>
      <c r="E24" s="144">
        <v>3.2</v>
      </c>
      <c r="F24" s="144">
        <v>40</v>
      </c>
      <c r="G24" s="146">
        <v>319600</v>
      </c>
      <c r="H24" s="144">
        <v>102.7</v>
      </c>
      <c r="I24" s="145">
        <v>36.200000000000003</v>
      </c>
      <c r="J24" s="145">
        <v>22.9</v>
      </c>
      <c r="K24" s="147">
        <v>17</v>
      </c>
    </row>
    <row r="25" spans="1:11" s="375" customFormat="1" ht="15.75" customHeight="1">
      <c r="A25" s="324" t="s">
        <v>154</v>
      </c>
      <c r="B25" s="1492">
        <v>5112</v>
      </c>
      <c r="C25" s="550">
        <v>1.4487001389164504</v>
      </c>
      <c r="D25" s="1575">
        <v>2029</v>
      </c>
      <c r="E25" s="1555">
        <v>3.1283052263819893</v>
      </c>
      <c r="F25" s="1555">
        <v>40.200000000000003</v>
      </c>
      <c r="G25" s="1575">
        <v>307222</v>
      </c>
      <c r="H25" s="1555">
        <v>99.6</v>
      </c>
      <c r="I25" s="1556">
        <v>29.9</v>
      </c>
      <c r="J25" s="1556">
        <v>9.6999999999999993</v>
      </c>
      <c r="K25" s="1557">
        <v>11.5</v>
      </c>
    </row>
    <row r="26" spans="1:11" s="375" customFormat="1" ht="15.75" customHeight="1">
      <c r="A26" s="614" t="s">
        <v>155</v>
      </c>
      <c r="B26" s="751">
        <v>2909</v>
      </c>
      <c r="C26" s="524">
        <v>1.6</v>
      </c>
      <c r="D26" s="455">
        <v>1342</v>
      </c>
      <c r="E26" s="454">
        <v>3</v>
      </c>
      <c r="F26" s="454">
        <v>39.200000000000003</v>
      </c>
      <c r="G26" s="455">
        <v>304500</v>
      </c>
      <c r="H26" s="454">
        <v>102</v>
      </c>
      <c r="I26" s="286">
        <v>37</v>
      </c>
      <c r="J26" s="269">
        <v>17.600000000000001</v>
      </c>
      <c r="K26" s="270">
        <v>16</v>
      </c>
    </row>
    <row r="27" spans="1:11" s="375" customFormat="1" ht="15.75" customHeight="1">
      <c r="A27" s="324" t="s">
        <v>156</v>
      </c>
      <c r="B27" s="1492">
        <v>2891</v>
      </c>
      <c r="C27" s="550">
        <v>-0.7</v>
      </c>
      <c r="D27" s="1428">
        <v>2032</v>
      </c>
      <c r="E27" s="1425">
        <v>3.6</v>
      </c>
      <c r="F27" s="1425">
        <v>43.2</v>
      </c>
      <c r="G27" s="1428">
        <v>321000</v>
      </c>
      <c r="H27" s="1425">
        <v>97</v>
      </c>
      <c r="I27" s="1439">
        <v>26.4</v>
      </c>
      <c r="J27" s="1439">
        <v>13.3</v>
      </c>
      <c r="K27" s="1429">
        <v>12.9</v>
      </c>
    </row>
    <row r="28" spans="1:11" s="375" customFormat="1" ht="15.75" customHeight="1">
      <c r="A28" s="614" t="s">
        <v>157</v>
      </c>
      <c r="B28" s="751">
        <v>3277</v>
      </c>
      <c r="C28" s="561">
        <v>-1.2191405059432947E-3</v>
      </c>
      <c r="D28" s="490">
        <v>1564</v>
      </c>
      <c r="E28" s="491">
        <v>4.1044266924199322</v>
      </c>
      <c r="F28" s="491">
        <v>43.3</v>
      </c>
      <c r="G28" s="490">
        <v>374262</v>
      </c>
      <c r="H28" s="491">
        <v>101.2</v>
      </c>
      <c r="I28" s="51">
        <v>31</v>
      </c>
      <c r="J28" s="92">
        <v>12.2</v>
      </c>
      <c r="K28" s="55">
        <v>11.1</v>
      </c>
    </row>
    <row r="29" spans="1:11" s="1536" customFormat="1" ht="15.75" customHeight="1">
      <c r="A29" s="1499" t="s">
        <v>158</v>
      </c>
      <c r="B29" s="1535">
        <v>4024</v>
      </c>
      <c r="C29" s="1403">
        <v>0.2</v>
      </c>
      <c r="D29" s="1404">
        <v>1480</v>
      </c>
      <c r="E29" s="1412">
        <v>3.6</v>
      </c>
      <c r="F29" s="1412">
        <v>41.8</v>
      </c>
      <c r="G29" s="1404">
        <v>330800</v>
      </c>
      <c r="H29" s="1412">
        <v>100</v>
      </c>
      <c r="I29" s="1413">
        <v>28.1</v>
      </c>
      <c r="J29" s="1413">
        <v>20.2</v>
      </c>
      <c r="K29" s="1421">
        <v>13.3</v>
      </c>
    </row>
    <row r="30" spans="1:11" s="1206" customFormat="1" ht="15.75" customHeight="1">
      <c r="A30" s="614" t="s">
        <v>217</v>
      </c>
      <c r="B30" s="523">
        <v>3269</v>
      </c>
      <c r="C30" s="524">
        <v>1.8</v>
      </c>
      <c r="D30" s="146">
        <v>1762</v>
      </c>
      <c r="E30" s="144">
        <v>3.9</v>
      </c>
      <c r="F30" s="144">
        <v>41.4</v>
      </c>
      <c r="G30" s="146">
        <v>321100</v>
      </c>
      <c r="H30" s="144">
        <v>99.2</v>
      </c>
      <c r="I30" s="145">
        <v>32.700000000000003</v>
      </c>
      <c r="J30" s="145">
        <v>17</v>
      </c>
      <c r="K30" s="147">
        <v>13.1</v>
      </c>
    </row>
    <row r="31" spans="1:11" s="375" customFormat="1" ht="15.75" customHeight="1">
      <c r="A31" s="324" t="s">
        <v>218</v>
      </c>
      <c r="B31" s="1492">
        <v>2229</v>
      </c>
      <c r="C31" s="550">
        <v>-1.33</v>
      </c>
      <c r="D31" s="480">
        <v>1213</v>
      </c>
      <c r="E31" s="488">
        <v>4.75</v>
      </c>
      <c r="F31" s="488">
        <v>43.9</v>
      </c>
      <c r="G31" s="480">
        <v>339500</v>
      </c>
      <c r="H31" s="488">
        <v>99.5</v>
      </c>
      <c r="I31" s="52">
        <v>34.799999999999997</v>
      </c>
      <c r="J31" s="52">
        <v>20.8</v>
      </c>
      <c r="K31" s="57">
        <v>17.899999999999999</v>
      </c>
    </row>
    <row r="32" spans="1:11" s="1206" customFormat="1" ht="15.75" customHeight="1">
      <c r="A32" s="614" t="s">
        <v>219</v>
      </c>
      <c r="B32" s="523">
        <v>1795</v>
      </c>
      <c r="C32" s="524">
        <v>1.9</v>
      </c>
      <c r="D32" s="474">
        <v>847</v>
      </c>
      <c r="E32" s="475">
        <v>4.5999999999999996</v>
      </c>
      <c r="F32" s="475">
        <v>41.8</v>
      </c>
      <c r="G32" s="474">
        <v>307000</v>
      </c>
      <c r="H32" s="475">
        <v>97.7</v>
      </c>
      <c r="I32" s="462">
        <v>25.5</v>
      </c>
      <c r="J32" s="462">
        <v>11.4</v>
      </c>
      <c r="K32" s="1061">
        <v>9.6</v>
      </c>
    </row>
    <row r="33" spans="1:11" s="375" customFormat="1" ht="15.75" customHeight="1">
      <c r="A33" s="324" t="s">
        <v>162</v>
      </c>
      <c r="B33" s="1492">
        <v>2856</v>
      </c>
      <c r="C33" s="550">
        <v>0.8</v>
      </c>
      <c r="D33" s="480">
        <v>1561</v>
      </c>
      <c r="E33" s="488">
        <v>4.28</v>
      </c>
      <c r="F33" s="488">
        <v>44.8</v>
      </c>
      <c r="G33" s="480">
        <v>339300</v>
      </c>
      <c r="H33" s="488">
        <v>100.1</v>
      </c>
      <c r="I33" s="52">
        <v>35.6</v>
      </c>
      <c r="J33" s="52">
        <v>11.5</v>
      </c>
      <c r="K33" s="57">
        <v>13.6</v>
      </c>
    </row>
    <row r="34" spans="1:11" s="1206" customFormat="1" ht="15.75" customHeight="1">
      <c r="A34" s="614" t="s">
        <v>220</v>
      </c>
      <c r="B34" s="523">
        <v>2101</v>
      </c>
      <c r="C34" s="524">
        <v>-0.8</v>
      </c>
      <c r="D34" s="474">
        <v>1053</v>
      </c>
      <c r="E34" s="475">
        <v>4.5</v>
      </c>
      <c r="F34" s="475">
        <v>42.8</v>
      </c>
      <c r="G34" s="474">
        <v>321600</v>
      </c>
      <c r="H34" s="475">
        <v>99.4</v>
      </c>
      <c r="I34" s="47">
        <v>29.2</v>
      </c>
      <c r="J34" s="47">
        <v>29.1</v>
      </c>
      <c r="K34" s="56">
        <v>30.4</v>
      </c>
    </row>
    <row r="35" spans="1:11" s="375" customFormat="1" ht="15.75" customHeight="1">
      <c r="A35" s="324" t="s">
        <v>164</v>
      </c>
      <c r="B35" s="1492">
        <v>4214</v>
      </c>
      <c r="C35" s="550">
        <v>-1</v>
      </c>
      <c r="D35" s="480">
        <v>1551</v>
      </c>
      <c r="E35" s="488">
        <v>3.9</v>
      </c>
      <c r="F35" s="488">
        <v>41.3</v>
      </c>
      <c r="G35" s="480">
        <v>332200</v>
      </c>
      <c r="H35" s="488">
        <v>99.7</v>
      </c>
      <c r="I35" s="52">
        <v>30</v>
      </c>
      <c r="J35" s="52">
        <v>15.8</v>
      </c>
      <c r="K35" s="1823">
        <v>12.8</v>
      </c>
    </row>
    <row r="36" spans="1:11" s="375" customFormat="1" ht="15.75" customHeight="1">
      <c r="A36" s="614" t="s">
        <v>165</v>
      </c>
      <c r="B36" s="523">
        <v>3935</v>
      </c>
      <c r="C36" s="524">
        <v>1.5</v>
      </c>
      <c r="D36" s="474">
        <v>1353</v>
      </c>
      <c r="E36" s="475">
        <v>3.7</v>
      </c>
      <c r="F36" s="475">
        <v>40.200000000000003</v>
      </c>
      <c r="G36" s="474">
        <v>327000</v>
      </c>
      <c r="H36" s="475">
        <v>95</v>
      </c>
      <c r="I36" s="47">
        <v>24.03</v>
      </c>
      <c r="J36" s="47">
        <v>17.8</v>
      </c>
      <c r="K36" s="56">
        <v>12.6</v>
      </c>
    </row>
    <row r="37" spans="1:11" s="375" customFormat="1" ht="15.75" customHeight="1">
      <c r="A37" s="324" t="s">
        <v>166</v>
      </c>
      <c r="B37" s="1492">
        <v>4063</v>
      </c>
      <c r="C37" s="550">
        <v>0.39535458400000001</v>
      </c>
      <c r="D37" s="480">
        <v>1288</v>
      </c>
      <c r="E37" s="488">
        <v>3.4</v>
      </c>
      <c r="F37" s="488">
        <v>40.299999999999997</v>
      </c>
      <c r="G37" s="480">
        <v>307888</v>
      </c>
      <c r="H37" s="488">
        <v>99.7</v>
      </c>
      <c r="I37" s="52">
        <v>30.7</v>
      </c>
      <c r="J37" s="52">
        <v>36.200000000000003</v>
      </c>
      <c r="K37" s="1823">
        <v>22.5</v>
      </c>
    </row>
    <row r="38" spans="1:11" s="375" customFormat="1" ht="15.75" customHeight="1">
      <c r="A38" s="614" t="s">
        <v>167</v>
      </c>
      <c r="B38" s="523">
        <v>4037</v>
      </c>
      <c r="C38" s="524">
        <v>0.6935843448105028</v>
      </c>
      <c r="D38" s="474">
        <v>1176</v>
      </c>
      <c r="E38" s="475">
        <v>3.1139037390675766</v>
      </c>
      <c r="F38" s="475">
        <v>41.3</v>
      </c>
      <c r="G38" s="474">
        <v>317200</v>
      </c>
      <c r="H38" s="475">
        <v>100.2</v>
      </c>
      <c r="I38" s="47">
        <v>34.299999999999997</v>
      </c>
      <c r="J38" s="47">
        <v>26.9</v>
      </c>
      <c r="K38" s="93">
        <v>14.746543778801843</v>
      </c>
    </row>
    <row r="39" spans="1:11" s="375" customFormat="1" ht="15.75" customHeight="1">
      <c r="A39" s="324" t="s">
        <v>168</v>
      </c>
      <c r="B39" s="1492">
        <v>3449</v>
      </c>
      <c r="C39" s="550">
        <v>0.7</v>
      </c>
      <c r="D39" s="480">
        <v>1538</v>
      </c>
      <c r="E39" s="488">
        <v>3.7</v>
      </c>
      <c r="F39" s="488">
        <v>42.1</v>
      </c>
      <c r="G39" s="480">
        <v>326800</v>
      </c>
      <c r="H39" s="488">
        <v>100.1</v>
      </c>
      <c r="I39" s="52">
        <v>26.2</v>
      </c>
      <c r="J39" s="52">
        <v>11</v>
      </c>
      <c r="K39" s="57">
        <v>10.6</v>
      </c>
    </row>
    <row r="40" spans="1:11" s="1274" customFormat="1" ht="15.75" customHeight="1">
      <c r="A40" s="614" t="s">
        <v>169</v>
      </c>
      <c r="B40" s="523">
        <v>2488</v>
      </c>
      <c r="C40" s="524">
        <v>1.1000000000000001</v>
      </c>
      <c r="D40" s="1073">
        <v>1194</v>
      </c>
      <c r="E40" s="1072">
        <v>3.5</v>
      </c>
      <c r="F40" s="1072">
        <v>41.8</v>
      </c>
      <c r="G40" s="1073">
        <v>318800</v>
      </c>
      <c r="H40" s="1072">
        <v>99.4</v>
      </c>
      <c r="I40" s="1076">
        <v>36.6</v>
      </c>
      <c r="J40" s="1076">
        <v>8.6999999999999993</v>
      </c>
      <c r="K40" s="1079">
        <v>6.1</v>
      </c>
    </row>
    <row r="41" spans="1:11" s="375" customFormat="1" ht="15.75" customHeight="1">
      <c r="A41" s="324" t="s">
        <v>170</v>
      </c>
      <c r="B41" s="1492">
        <v>3671</v>
      </c>
      <c r="C41" s="550">
        <v>1.9</v>
      </c>
      <c r="D41" s="480">
        <v>1180</v>
      </c>
      <c r="E41" s="488">
        <v>2.9</v>
      </c>
      <c r="F41" s="488">
        <v>43.2</v>
      </c>
      <c r="G41" s="480">
        <v>325500</v>
      </c>
      <c r="H41" s="488">
        <v>99.7</v>
      </c>
      <c r="I41" s="52">
        <v>35.299999999999997</v>
      </c>
      <c r="J41" s="52">
        <v>24.9</v>
      </c>
      <c r="K41" s="57">
        <v>15.8</v>
      </c>
    </row>
    <row r="42" spans="1:11" s="375" customFormat="1" ht="15.75" customHeight="1">
      <c r="A42" s="614" t="s">
        <v>171</v>
      </c>
      <c r="B42" s="523">
        <v>2896</v>
      </c>
      <c r="C42" s="524">
        <v>0.76548364648574818</v>
      </c>
      <c r="D42" s="474">
        <v>1553</v>
      </c>
      <c r="E42" s="475">
        <v>4.0410926823175526</v>
      </c>
      <c r="F42" s="475">
        <v>41.7</v>
      </c>
      <c r="G42" s="474">
        <v>318100</v>
      </c>
      <c r="H42" s="475">
        <v>100.1</v>
      </c>
      <c r="I42" s="47">
        <v>29.6</v>
      </c>
      <c r="J42" s="47">
        <v>22.9</v>
      </c>
      <c r="K42" s="56">
        <v>30.5</v>
      </c>
    </row>
    <row r="43" spans="1:11" s="375" customFormat="1" ht="15.75" customHeight="1">
      <c r="A43" s="324" t="s">
        <v>172</v>
      </c>
      <c r="B43" s="1492">
        <v>2458</v>
      </c>
      <c r="C43" s="550">
        <v>-0.6</v>
      </c>
      <c r="D43" s="480">
        <v>1175</v>
      </c>
      <c r="E43" s="488">
        <v>3.4</v>
      </c>
      <c r="F43" s="488">
        <v>42.3</v>
      </c>
      <c r="G43" s="480">
        <v>312464</v>
      </c>
      <c r="H43" s="488">
        <v>96.4</v>
      </c>
      <c r="I43" s="52">
        <v>28.1</v>
      </c>
      <c r="J43" s="52">
        <v>12</v>
      </c>
      <c r="K43" s="57">
        <v>13.1</v>
      </c>
    </row>
    <row r="44" spans="1:11" s="1063" customFormat="1" ht="15.75" customHeight="1">
      <c r="A44" s="614" t="s">
        <v>173</v>
      </c>
      <c r="B44" s="523">
        <v>2860</v>
      </c>
      <c r="C44" s="524">
        <v>-0.62543432899999996</v>
      </c>
      <c r="D44" s="1073">
        <v>1221</v>
      </c>
      <c r="E44" s="1072">
        <v>3.1052978260000001</v>
      </c>
      <c r="F44" s="1072">
        <v>43.8</v>
      </c>
      <c r="G44" s="1073">
        <v>316904</v>
      </c>
      <c r="H44" s="1072">
        <v>98.1</v>
      </c>
      <c r="I44" s="1076">
        <v>37</v>
      </c>
      <c r="J44" s="1076">
        <v>22.4</v>
      </c>
      <c r="K44" s="1079">
        <v>15.6</v>
      </c>
    </row>
    <row r="45" spans="1:11" s="375" customFormat="1" ht="15.75" customHeight="1">
      <c r="A45" s="324" t="s">
        <v>221</v>
      </c>
      <c r="B45" s="1492">
        <v>2371</v>
      </c>
      <c r="C45" s="550">
        <v>-1</v>
      </c>
      <c r="D45" s="480">
        <v>887</v>
      </c>
      <c r="E45" s="488">
        <v>3.4</v>
      </c>
      <c r="F45" s="488">
        <v>44.4</v>
      </c>
      <c r="G45" s="480">
        <v>328877</v>
      </c>
      <c r="H45" s="488">
        <v>97.8</v>
      </c>
      <c r="I45" s="52">
        <v>33.5</v>
      </c>
      <c r="J45" s="52">
        <v>18.8</v>
      </c>
      <c r="K45" s="57">
        <v>16.5</v>
      </c>
    </row>
    <row r="46" spans="1:11" s="1206" customFormat="1" ht="15.75" customHeight="1">
      <c r="A46" s="614" t="s">
        <v>222</v>
      </c>
      <c r="B46" s="523">
        <v>1207</v>
      </c>
      <c r="C46" s="524">
        <v>-0.08</v>
      </c>
      <c r="D46" s="474">
        <v>830</v>
      </c>
      <c r="E46" s="475">
        <v>3.68</v>
      </c>
      <c r="F46" s="475">
        <v>42.1</v>
      </c>
      <c r="G46" s="474">
        <v>295279</v>
      </c>
      <c r="H46" s="475">
        <v>93.3</v>
      </c>
      <c r="I46" s="47">
        <v>28.6</v>
      </c>
      <c r="J46" s="47">
        <v>13.7</v>
      </c>
      <c r="K46" s="56">
        <v>13.7</v>
      </c>
    </row>
    <row r="47" spans="1:11" s="375" customFormat="1" ht="15.75" customHeight="1">
      <c r="A47" s="324" t="s">
        <v>176</v>
      </c>
      <c r="B47" s="1492">
        <v>3089</v>
      </c>
      <c r="C47" s="550">
        <v>-0.73907455012853518</v>
      </c>
      <c r="D47" s="480">
        <v>1647</v>
      </c>
      <c r="E47" s="488">
        <v>3.4478860501921771</v>
      </c>
      <c r="F47" s="488">
        <v>41.8</v>
      </c>
      <c r="G47" s="480">
        <v>314400</v>
      </c>
      <c r="H47" s="488">
        <v>100.3</v>
      </c>
      <c r="I47" s="52">
        <v>32.6</v>
      </c>
      <c r="J47" s="52">
        <v>14.8</v>
      </c>
      <c r="K47" s="57">
        <v>12.6</v>
      </c>
    </row>
    <row r="48" spans="1:11" s="375" customFormat="1" ht="15.75" customHeight="1">
      <c r="A48" s="614" t="s">
        <v>177</v>
      </c>
      <c r="B48" s="523">
        <v>4042</v>
      </c>
      <c r="C48" s="524">
        <v>0.2</v>
      </c>
      <c r="D48" s="474">
        <v>1859</v>
      </c>
      <c r="E48" s="475">
        <v>3.5477099236641223</v>
      </c>
      <c r="F48" s="475">
        <v>44.1</v>
      </c>
      <c r="G48" s="474">
        <v>333500</v>
      </c>
      <c r="H48" s="475">
        <v>100.9</v>
      </c>
      <c r="I48" s="47">
        <v>38.9</v>
      </c>
      <c r="J48" s="47">
        <v>14.24</v>
      </c>
      <c r="K48" s="56">
        <v>10.32</v>
      </c>
    </row>
    <row r="49" spans="1:11" s="375" customFormat="1" ht="15.75" customHeight="1">
      <c r="A49" s="324" t="s">
        <v>178</v>
      </c>
      <c r="B49" s="1492">
        <v>3255</v>
      </c>
      <c r="C49" s="550">
        <v>1</v>
      </c>
      <c r="D49" s="480">
        <v>1613</v>
      </c>
      <c r="E49" s="488">
        <v>3.5</v>
      </c>
      <c r="F49" s="488">
        <v>41.3</v>
      </c>
      <c r="G49" s="480">
        <v>310500</v>
      </c>
      <c r="H49" s="488">
        <v>97.8</v>
      </c>
      <c r="I49" s="52">
        <v>40</v>
      </c>
      <c r="J49" s="52">
        <v>15.4</v>
      </c>
      <c r="K49" s="57">
        <v>17.8</v>
      </c>
    </row>
    <row r="50" spans="1:11" s="375" customFormat="1" ht="15.75" customHeight="1">
      <c r="A50" s="614" t="s">
        <v>223</v>
      </c>
      <c r="B50" s="523">
        <v>2064</v>
      </c>
      <c r="C50" s="524">
        <v>0</v>
      </c>
      <c r="D50" s="474">
        <v>1281</v>
      </c>
      <c r="E50" s="475">
        <v>4.2</v>
      </c>
      <c r="F50" s="475">
        <v>44.8</v>
      </c>
      <c r="G50" s="474">
        <v>332900</v>
      </c>
      <c r="H50" s="47">
        <v>100.3</v>
      </c>
      <c r="I50" s="53">
        <v>26.9</v>
      </c>
      <c r="J50" s="47">
        <v>22.7</v>
      </c>
      <c r="K50" s="56">
        <v>11.9</v>
      </c>
    </row>
    <row r="51" spans="1:11" s="375" customFormat="1" ht="15.75" customHeight="1">
      <c r="A51" s="324" t="s">
        <v>180</v>
      </c>
      <c r="B51" s="1492">
        <v>3779</v>
      </c>
      <c r="C51" s="550">
        <v>-2.0222971221156349</v>
      </c>
      <c r="D51" s="480">
        <v>1614</v>
      </c>
      <c r="E51" s="488">
        <v>3.3485477178423237</v>
      </c>
      <c r="F51" s="488">
        <v>42.3</v>
      </c>
      <c r="G51" s="480">
        <v>337000</v>
      </c>
      <c r="H51" s="488">
        <v>101</v>
      </c>
      <c r="I51" s="52">
        <v>36.1</v>
      </c>
      <c r="J51" s="52">
        <v>14.5</v>
      </c>
      <c r="K51" s="57">
        <v>12.2</v>
      </c>
    </row>
    <row r="52" spans="1:11" s="1206" customFormat="1" ht="15.75" customHeight="1">
      <c r="A52" s="614" t="s">
        <v>181</v>
      </c>
      <c r="B52" s="523">
        <v>2611</v>
      </c>
      <c r="C52" s="524">
        <v>-2.57</v>
      </c>
      <c r="D52" s="474">
        <v>1129</v>
      </c>
      <c r="E52" s="475">
        <v>3.24</v>
      </c>
      <c r="F52" s="475">
        <v>41.3</v>
      </c>
      <c r="G52" s="474">
        <v>316100</v>
      </c>
      <c r="H52" s="475">
        <v>98.4</v>
      </c>
      <c r="I52" s="47">
        <v>40.700000000000003</v>
      </c>
      <c r="J52" s="47">
        <v>33</v>
      </c>
      <c r="K52" s="56">
        <v>22.4</v>
      </c>
    </row>
    <row r="53" spans="1:11" s="375" customFormat="1" ht="15.75" customHeight="1">
      <c r="A53" s="324" t="s">
        <v>182</v>
      </c>
      <c r="B53" s="1492">
        <v>2833</v>
      </c>
      <c r="C53" s="550">
        <v>-0.3</v>
      </c>
      <c r="D53" s="480">
        <v>1419</v>
      </c>
      <c r="E53" s="488">
        <v>4</v>
      </c>
      <c r="F53" s="488">
        <v>43.4</v>
      </c>
      <c r="G53" s="480">
        <v>322300</v>
      </c>
      <c r="H53" s="488">
        <v>99.2</v>
      </c>
      <c r="I53" s="52">
        <v>33.299999999999997</v>
      </c>
      <c r="J53" s="52">
        <v>13</v>
      </c>
      <c r="K53" s="57">
        <v>13.2</v>
      </c>
    </row>
    <row r="54" spans="1:11" s="1206" customFormat="1" ht="15.75" customHeight="1">
      <c r="A54" s="614" t="s">
        <v>224</v>
      </c>
      <c r="B54" s="498">
        <v>1842</v>
      </c>
      <c r="C54" s="475">
        <v>-0.16260162601626016</v>
      </c>
      <c r="D54" s="474">
        <v>844</v>
      </c>
      <c r="E54" s="475">
        <v>4.6856870027703295</v>
      </c>
      <c r="F54" s="475">
        <v>43.2</v>
      </c>
      <c r="G54" s="474">
        <v>319798.2</v>
      </c>
      <c r="H54" s="475">
        <v>96.8</v>
      </c>
      <c r="I54" s="475">
        <v>40.799999999999997</v>
      </c>
      <c r="J54" s="475">
        <v>21.4</v>
      </c>
      <c r="K54" s="56">
        <v>20.2</v>
      </c>
    </row>
    <row r="55" spans="1:11" s="375" customFormat="1" ht="15.75" customHeight="1">
      <c r="A55" s="324" t="s">
        <v>225</v>
      </c>
      <c r="B55" s="1492">
        <v>2632</v>
      </c>
      <c r="C55" s="550">
        <v>1.8</v>
      </c>
      <c r="D55" s="499">
        <v>1153</v>
      </c>
      <c r="E55" s="488">
        <v>5.9</v>
      </c>
      <c r="F55" s="488">
        <v>43.1</v>
      </c>
      <c r="G55" s="480">
        <v>318100</v>
      </c>
      <c r="H55" s="488">
        <v>98.4</v>
      </c>
      <c r="I55" s="52">
        <v>36.6</v>
      </c>
      <c r="J55" s="52">
        <v>25.7</v>
      </c>
      <c r="K55" s="57">
        <v>23.6</v>
      </c>
    </row>
    <row r="56" spans="1:11" s="375" customFormat="1" ht="15.75" customHeight="1">
      <c r="A56" s="614" t="s">
        <v>184</v>
      </c>
      <c r="B56" s="523">
        <v>3509</v>
      </c>
      <c r="C56" s="524">
        <v>0.1</v>
      </c>
      <c r="D56" s="474">
        <v>1704</v>
      </c>
      <c r="E56" s="475">
        <v>3.6</v>
      </c>
      <c r="F56" s="475">
        <v>43.6</v>
      </c>
      <c r="G56" s="474">
        <v>336800</v>
      </c>
      <c r="H56" s="475">
        <v>100.3</v>
      </c>
      <c r="I56" s="47">
        <v>27.7</v>
      </c>
      <c r="J56" s="475">
        <v>11.4</v>
      </c>
      <c r="K56" s="56">
        <v>8.4</v>
      </c>
    </row>
    <row r="57" spans="1:11" s="375" customFormat="1" ht="15.75" customHeight="1">
      <c r="A57" s="324" t="s">
        <v>226</v>
      </c>
      <c r="B57" s="1492">
        <v>1776</v>
      </c>
      <c r="C57" s="550" t="s">
        <v>738</v>
      </c>
      <c r="D57" s="480">
        <v>872</v>
      </c>
      <c r="E57" s="488">
        <v>4.2</v>
      </c>
      <c r="F57" s="488">
        <v>45.6</v>
      </c>
      <c r="G57" s="480">
        <v>340332</v>
      </c>
      <c r="H57" s="488">
        <v>98.1</v>
      </c>
      <c r="I57" s="52">
        <v>24.9</v>
      </c>
      <c r="J57" s="488">
        <v>12.4</v>
      </c>
      <c r="K57" s="57">
        <v>15.1</v>
      </c>
    </row>
    <row r="58" spans="1:11" s="375" customFormat="1" ht="15.75" customHeight="1">
      <c r="A58" s="614" t="s">
        <v>186</v>
      </c>
      <c r="B58" s="523">
        <v>4099</v>
      </c>
      <c r="C58" s="524">
        <v>0.3</v>
      </c>
      <c r="D58" s="474">
        <v>1716</v>
      </c>
      <c r="E58" s="475">
        <v>3.8</v>
      </c>
      <c r="F58" s="475">
        <v>41.1</v>
      </c>
      <c r="G58" s="474">
        <v>321800</v>
      </c>
      <c r="H58" s="47">
        <v>100.3</v>
      </c>
      <c r="I58" s="47">
        <v>28.2</v>
      </c>
      <c r="J58" s="524">
        <v>20.100000000000001</v>
      </c>
      <c r="K58" s="56">
        <v>16.100000000000001</v>
      </c>
    </row>
    <row r="59" spans="1:11" s="375" customFormat="1" ht="15.75" customHeight="1">
      <c r="A59" s="324" t="s">
        <v>187</v>
      </c>
      <c r="B59" s="1535">
        <v>2424</v>
      </c>
      <c r="C59" s="1403">
        <v>-0.8</v>
      </c>
      <c r="D59" s="1581">
        <v>1479</v>
      </c>
      <c r="E59" s="1560">
        <v>6</v>
      </c>
      <c r="F59" s="1560">
        <v>44.8</v>
      </c>
      <c r="G59" s="1581">
        <v>338800</v>
      </c>
      <c r="H59" s="1560">
        <v>98.6</v>
      </c>
      <c r="I59" s="1812">
        <v>32.5</v>
      </c>
      <c r="J59" s="1560">
        <v>13.5</v>
      </c>
      <c r="K59" s="1817">
        <v>15.6</v>
      </c>
    </row>
    <row r="60" spans="1:11" s="1206" customFormat="1" ht="15.75" customHeight="1">
      <c r="A60" s="614" t="s">
        <v>188</v>
      </c>
      <c r="B60" s="523">
        <v>3808</v>
      </c>
      <c r="C60" s="524">
        <v>0.05</v>
      </c>
      <c r="D60" s="474">
        <v>1524</v>
      </c>
      <c r="E60" s="475">
        <v>3.6</v>
      </c>
      <c r="F60" s="475">
        <v>41.9</v>
      </c>
      <c r="G60" s="474">
        <v>319900</v>
      </c>
      <c r="H60" s="475">
        <v>100.2</v>
      </c>
      <c r="I60" s="47">
        <v>39.200000000000003</v>
      </c>
      <c r="J60" s="475">
        <v>14.8</v>
      </c>
      <c r="K60" s="56">
        <v>10.5</v>
      </c>
    </row>
    <row r="61" spans="1:11" s="375" customFormat="1" ht="15.75" customHeight="1">
      <c r="A61" s="324" t="s">
        <v>189</v>
      </c>
      <c r="B61" s="1492">
        <v>3420</v>
      </c>
      <c r="C61" s="550">
        <v>1</v>
      </c>
      <c r="D61" s="480">
        <v>1924</v>
      </c>
      <c r="E61" s="488">
        <v>3.9</v>
      </c>
      <c r="F61" s="488">
        <v>43.8</v>
      </c>
      <c r="G61" s="480">
        <v>326700</v>
      </c>
      <c r="H61" s="488">
        <v>98.5</v>
      </c>
      <c r="I61" s="52">
        <v>47.2</v>
      </c>
      <c r="J61" s="488">
        <v>10</v>
      </c>
      <c r="K61" s="57">
        <v>8.1999999999999993</v>
      </c>
    </row>
    <row r="62" spans="1:11" s="375" customFormat="1" ht="15.75" customHeight="1">
      <c r="A62" s="614" t="s">
        <v>190</v>
      </c>
      <c r="B62" s="752">
        <v>2846</v>
      </c>
      <c r="C62" s="496">
        <v>0.1</v>
      </c>
      <c r="D62" s="497">
        <v>1464</v>
      </c>
      <c r="E62" s="496">
        <v>4.7</v>
      </c>
      <c r="F62" s="496">
        <v>41.7</v>
      </c>
      <c r="G62" s="497">
        <v>320100</v>
      </c>
      <c r="H62" s="496">
        <v>99.1</v>
      </c>
      <c r="I62" s="54">
        <v>32.200000000000003</v>
      </c>
      <c r="J62" s="54">
        <v>18.3</v>
      </c>
      <c r="K62" s="59">
        <v>20.100000000000001</v>
      </c>
    </row>
    <row r="63" spans="1:11" s="1063" customFormat="1" ht="15.75" customHeight="1">
      <c r="A63" s="324" t="s">
        <v>191</v>
      </c>
      <c r="B63" s="1492">
        <v>1869</v>
      </c>
      <c r="C63" s="550">
        <v>-0.5</v>
      </c>
      <c r="D63" s="1145">
        <v>1359</v>
      </c>
      <c r="E63" s="1707">
        <v>4.5</v>
      </c>
      <c r="F63" s="1707">
        <v>42.8</v>
      </c>
      <c r="G63" s="1708">
        <v>337800</v>
      </c>
      <c r="H63" s="1707">
        <v>99.7</v>
      </c>
      <c r="I63" s="1782">
        <v>45.7</v>
      </c>
      <c r="J63" s="1782">
        <v>19.399999999999999</v>
      </c>
      <c r="K63" s="1785">
        <v>18.399999999999999</v>
      </c>
    </row>
    <row r="64" spans="1:11" s="375" customFormat="1" ht="15.75" customHeight="1">
      <c r="A64" s="614" t="s">
        <v>192</v>
      </c>
      <c r="B64" s="523">
        <v>3198</v>
      </c>
      <c r="C64" s="524">
        <v>0.3</v>
      </c>
      <c r="D64" s="474">
        <v>1803</v>
      </c>
      <c r="E64" s="475">
        <v>4.5</v>
      </c>
      <c r="F64" s="475">
        <v>41.9</v>
      </c>
      <c r="G64" s="474">
        <v>313500</v>
      </c>
      <c r="H64" s="475">
        <v>97.6</v>
      </c>
      <c r="I64" s="47">
        <v>22.9</v>
      </c>
      <c r="J64" s="47">
        <v>14.8</v>
      </c>
      <c r="K64" s="56">
        <v>15.6</v>
      </c>
    </row>
    <row r="65" spans="1:13" s="375" customFormat="1" ht="15.75" customHeight="1">
      <c r="A65" s="324" t="s">
        <v>227</v>
      </c>
      <c r="B65" s="1492">
        <v>2438</v>
      </c>
      <c r="C65" s="550">
        <v>-1E-3</v>
      </c>
      <c r="D65" s="499">
        <v>1238</v>
      </c>
      <c r="E65" s="488">
        <v>5.4</v>
      </c>
      <c r="F65" s="488">
        <v>43.6</v>
      </c>
      <c r="G65" s="480">
        <v>332800</v>
      </c>
      <c r="H65" s="488">
        <v>98.5</v>
      </c>
      <c r="I65" s="52">
        <v>28.4</v>
      </c>
      <c r="J65" s="52">
        <v>11.9</v>
      </c>
      <c r="K65" s="57">
        <v>10.5</v>
      </c>
    </row>
    <row r="66" spans="1:13" s="375" customFormat="1" ht="15.75" customHeight="1">
      <c r="A66" s="614" t="s">
        <v>194</v>
      </c>
      <c r="B66" s="523">
        <v>3454</v>
      </c>
      <c r="C66" s="524">
        <v>1.3200352009386904</v>
      </c>
      <c r="D66" s="474">
        <v>1870</v>
      </c>
      <c r="E66" s="475">
        <v>3.9526443613520161</v>
      </c>
      <c r="F66" s="475">
        <v>40.4</v>
      </c>
      <c r="G66" s="474">
        <v>322600</v>
      </c>
      <c r="H66" s="475">
        <v>102.1</v>
      </c>
      <c r="I66" s="47">
        <v>33.200000000000003</v>
      </c>
      <c r="J66" s="47">
        <v>19.8</v>
      </c>
      <c r="K66" s="56">
        <v>21.9</v>
      </c>
    </row>
    <row r="67" spans="1:13" s="375" customFormat="1" ht="15.75" customHeight="1">
      <c r="A67" s="324" t="s">
        <v>195</v>
      </c>
      <c r="B67" s="1535">
        <v>2539</v>
      </c>
      <c r="C67" s="1403">
        <v>2.7</v>
      </c>
      <c r="D67" s="500">
        <v>1666</v>
      </c>
      <c r="E67" s="1560">
        <v>4.2</v>
      </c>
      <c r="F67" s="1560">
        <v>40.4</v>
      </c>
      <c r="G67" s="1581">
        <v>313700</v>
      </c>
      <c r="H67" s="1560">
        <v>98.6</v>
      </c>
      <c r="I67" s="1812">
        <v>29</v>
      </c>
      <c r="J67" s="1812">
        <v>16.8</v>
      </c>
      <c r="K67" s="1817">
        <v>17.2</v>
      </c>
    </row>
    <row r="68" spans="1:13" s="375" customFormat="1" ht="15.75" customHeight="1">
      <c r="A68" s="614" t="s">
        <v>196</v>
      </c>
      <c r="B68" s="523">
        <v>5865</v>
      </c>
      <c r="C68" s="524">
        <v>1.2</v>
      </c>
      <c r="D68" s="474">
        <v>2224</v>
      </c>
      <c r="E68" s="475">
        <v>3.8</v>
      </c>
      <c r="F68" s="475">
        <v>41.7</v>
      </c>
      <c r="G68" s="474">
        <v>319800</v>
      </c>
      <c r="H68" s="475">
        <v>99.4</v>
      </c>
      <c r="I68" s="47">
        <v>35</v>
      </c>
      <c r="J68" s="47">
        <v>18.600000000000001</v>
      </c>
      <c r="K68" s="56">
        <v>21.2</v>
      </c>
      <c r="M68" s="608"/>
    </row>
    <row r="69" spans="1:13" s="375" customFormat="1" ht="15.75" customHeight="1" thickBot="1">
      <c r="A69" s="324" t="s">
        <v>197</v>
      </c>
      <c r="B69" s="612">
        <v>2432</v>
      </c>
      <c r="C69" s="1566">
        <v>0.2</v>
      </c>
      <c r="D69" s="480">
        <v>1386</v>
      </c>
      <c r="E69" s="488">
        <v>4.4000000000000004</v>
      </c>
      <c r="F69" s="488">
        <v>40.9</v>
      </c>
      <c r="G69" s="480">
        <v>303100</v>
      </c>
      <c r="H69" s="488">
        <v>97.4</v>
      </c>
      <c r="I69" s="52">
        <v>35.799999999999997</v>
      </c>
      <c r="J69" s="52">
        <v>20.5</v>
      </c>
      <c r="K69" s="1569">
        <v>21.7</v>
      </c>
    </row>
    <row r="70" spans="1:13" s="375" customFormat="1" ht="15.75" customHeight="1" thickTop="1">
      <c r="A70" s="624" t="s">
        <v>198</v>
      </c>
      <c r="B70" s="753">
        <f>SUM(B8:B69)</f>
        <v>185366</v>
      </c>
      <c r="C70" s="754" t="s">
        <v>199</v>
      </c>
      <c r="D70" s="755">
        <f>SUM(D8:D69)</f>
        <v>88278</v>
      </c>
      <c r="E70" s="754" t="s">
        <v>199</v>
      </c>
      <c r="F70" s="754" t="s">
        <v>199</v>
      </c>
      <c r="G70" s="754" t="s">
        <v>199</v>
      </c>
      <c r="H70" s="756" t="s">
        <v>199</v>
      </c>
      <c r="I70" s="757" t="s">
        <v>199</v>
      </c>
      <c r="J70" s="628" t="s">
        <v>199</v>
      </c>
      <c r="K70" s="758" t="s">
        <v>199</v>
      </c>
    </row>
    <row r="71" spans="1:13" s="375" customFormat="1" ht="15.75" customHeight="1">
      <c r="A71" s="759" t="s">
        <v>200</v>
      </c>
      <c r="B71" s="760">
        <f>AVERAGE(B8:B69)</f>
        <v>2989.7741935483873</v>
      </c>
      <c r="C71" s="501">
        <f t="shared" ref="C71:K71" si="0">AVERAGE(C8:C69)</f>
        <v>0.35706018992202676</v>
      </c>
      <c r="D71" s="502">
        <f t="shared" si="0"/>
        <v>1423.8387096774193</v>
      </c>
      <c r="E71" s="501">
        <f t="shared" si="0"/>
        <v>4.0789582667414628</v>
      </c>
      <c r="F71" s="501">
        <f t="shared" si="0"/>
        <v>42.274193548387089</v>
      </c>
      <c r="G71" s="502">
        <f t="shared" si="0"/>
        <v>323126.45483870967</v>
      </c>
      <c r="H71" s="761">
        <f t="shared" si="0"/>
        <v>99.182258064516134</v>
      </c>
      <c r="I71" s="94">
        <f t="shared" si="0"/>
        <v>31.793387096774197</v>
      </c>
      <c r="J71" s="94">
        <f t="shared" si="0"/>
        <v>17.323548387096771</v>
      </c>
      <c r="K71" s="95">
        <f t="shared" si="0"/>
        <v>15.161234577077458</v>
      </c>
      <c r="M71" s="608"/>
    </row>
    <row r="72" spans="1:13" s="641" customFormat="1" ht="13.2" customHeight="1">
      <c r="A72" s="762" t="s">
        <v>201</v>
      </c>
      <c r="B72" s="2228" t="s">
        <v>758</v>
      </c>
      <c r="C72" s="2228"/>
      <c r="D72" s="2228"/>
      <c r="E72" s="2228"/>
      <c r="F72" s="2228"/>
      <c r="G72" s="2228"/>
      <c r="H72" s="2228"/>
      <c r="I72" s="2228"/>
      <c r="J72" s="762"/>
      <c r="K72" s="762"/>
    </row>
    <row r="73" spans="1:13" s="641" customFormat="1" ht="13.2" hidden="1" customHeight="1">
      <c r="B73" s="2215"/>
      <c r="C73" s="2215"/>
      <c r="D73" s="2215"/>
      <c r="E73" s="2215"/>
      <c r="F73" s="2215"/>
      <c r="G73" s="2215"/>
      <c r="H73" s="2215"/>
      <c r="I73" s="2215"/>
    </row>
    <row r="74" spans="1:13" s="641" customFormat="1" ht="11.55" hidden="1" customHeight="1">
      <c r="B74" s="2215"/>
      <c r="C74" s="2215"/>
      <c r="D74" s="2215"/>
      <c r="E74" s="2215"/>
      <c r="F74" s="2215"/>
      <c r="G74" s="2215"/>
      <c r="H74" s="2215"/>
      <c r="I74" s="2215"/>
    </row>
    <row r="75" spans="1:13" s="641" customFormat="1" ht="13.2" hidden="1" customHeight="1">
      <c r="B75" s="831"/>
      <c r="C75" s="831"/>
      <c r="D75" s="831"/>
      <c r="E75" s="831"/>
      <c r="F75" s="831"/>
      <c r="G75" s="831"/>
      <c r="H75" s="831"/>
      <c r="I75" s="831"/>
      <c r="J75" s="831"/>
      <c r="K75" s="831"/>
    </row>
    <row r="76" spans="1:13" s="641" customFormat="1" ht="13.2" hidden="1" customHeight="1">
      <c r="A76" s="356"/>
      <c r="B76" s="2215"/>
      <c r="C76" s="2215"/>
      <c r="D76" s="2215"/>
      <c r="E76" s="2215"/>
      <c r="F76" s="2215"/>
      <c r="G76" s="2215"/>
      <c r="H76" s="2215"/>
      <c r="I76" s="2215"/>
      <c r="J76" s="831"/>
      <c r="K76" s="302"/>
    </row>
    <row r="77" spans="1:13" s="641" customFormat="1" ht="13.2" hidden="1" customHeight="1">
      <c r="A77" s="356"/>
      <c r="B77" s="831"/>
      <c r="C77" s="831"/>
      <c r="D77" s="831"/>
      <c r="E77" s="831"/>
      <c r="F77" s="831"/>
      <c r="G77" s="831"/>
      <c r="H77" s="831"/>
      <c r="I77" s="831"/>
      <c r="J77" s="302"/>
      <c r="K77" s="302"/>
    </row>
    <row r="78" spans="1:13" s="641" customFormat="1" ht="13.2" customHeight="1">
      <c r="A78" s="356"/>
      <c r="B78" s="2177" t="s">
        <v>760</v>
      </c>
      <c r="C78" s="2177"/>
      <c r="D78" s="2177"/>
      <c r="E78" s="2177"/>
      <c r="F78" s="2177"/>
      <c r="G78" s="2177"/>
      <c r="H78" s="2177"/>
      <c r="I78" s="2177"/>
      <c r="J78" s="302"/>
      <c r="K78" s="302"/>
    </row>
    <row r="79" spans="1:13">
      <c r="A79" s="356"/>
      <c r="B79" s="1062"/>
      <c r="C79" s="1062"/>
      <c r="D79" s="1062"/>
      <c r="E79" s="1062"/>
      <c r="F79" s="1062"/>
      <c r="G79" s="1062"/>
      <c r="H79" s="1062"/>
      <c r="I79" s="1062"/>
      <c r="J79" s="1062"/>
      <c r="K79" s="1062"/>
    </row>
    <row r="81" spans="3:11">
      <c r="C81" s="375"/>
      <c r="D81" s="375"/>
      <c r="E81" s="375"/>
      <c r="F81" s="375"/>
      <c r="G81" s="375"/>
      <c r="H81" s="375"/>
      <c r="I81" s="375"/>
      <c r="K81" s="375"/>
    </row>
  </sheetData>
  <customSheetViews>
    <customSheetView guid="{429188B7-F8E8-41E0-BAA6-8F869C883D4F}" scale="90" showGridLines="0">
      <pane xSplit="1" ySplit="6" topLeftCell="B52" activePane="bottomRight" state="frozen"/>
      <selection pane="bottomRight" activeCell="A2" sqref="A2"/>
      <pageMargins left="0" right="0" top="0" bottom="0" header="0" footer="0"/>
      <pageSetup paperSize="8" firstPageNumber="7" orientation="portrait" r:id="rId1"/>
      <headerFooter alignWithMargins="0">
        <oddHeader>&amp;L&amp;16 ２　職員数及び職員給料等</oddHeader>
      </headerFooter>
    </customSheetView>
    <customSheetView guid="{CFB8F6A3-286B-44DA-98E2-E06FA9DC17D9}" scale="90" showGridLines="0">
      <pane xSplit="1" ySplit="6" topLeftCell="B46" activePane="bottomRight" state="frozen"/>
      <selection pane="bottomRight" activeCell="A7" sqref="A7:D54"/>
      <colBreaks count="1" manualBreakCount="1">
        <brk id="10" max="1048575" man="1"/>
      </colBreaks>
      <pageMargins left="0" right="0" top="0" bottom="0" header="0" footer="0"/>
      <pageSetup paperSize="9" scale="80" firstPageNumber="7" orientation="portrait" useFirstPageNumber="1" r:id="rId2"/>
      <headerFooter alignWithMargins="0"/>
    </customSheetView>
  </customSheetViews>
  <mergeCells count="13">
    <mergeCell ref="K4:K5"/>
    <mergeCell ref="G4:G5"/>
    <mergeCell ref="D4:E4"/>
    <mergeCell ref="I3:I5"/>
    <mergeCell ref="B72:I72"/>
    <mergeCell ref="H3:H5"/>
    <mergeCell ref="B78:I78"/>
    <mergeCell ref="B76:I76"/>
    <mergeCell ref="B74:I74"/>
    <mergeCell ref="D3:G3"/>
    <mergeCell ref="F4:F5"/>
    <mergeCell ref="C4:C5"/>
    <mergeCell ref="B73:I73"/>
  </mergeCells>
  <phoneticPr fontId="2"/>
  <dataValidations count="1">
    <dataValidation imeMode="disabled" allowBlank="1" showInputMessage="1" showErrorMessage="1" sqref="WVJ11:WVS11 IX11:JG11 ST11:TC11 ACP11:ACY11 AML11:AMU11 AWH11:AWQ11 BGD11:BGM11 BPZ11:BQI11 BZV11:CAE11 CJR11:CKA11 CTN11:CTW11 DDJ11:DDS11 DNF11:DNO11 DXB11:DXK11 EGX11:EHG11 EQT11:ERC11 FAP11:FAY11 FKL11:FKU11 FUH11:FUQ11 GED11:GEM11 GNZ11:GOI11 GXV11:GYE11 HHR11:HIA11 HRN11:HRW11 IBJ11:IBS11 ILF11:ILO11 IVB11:IVK11 JEX11:JFG11 JOT11:JPC11 JYP11:JYY11 KIL11:KIU11 KSH11:KSQ11 LCD11:LCM11 LLZ11:LMI11 LVV11:LWE11 MFR11:MGA11 MPN11:MPW11 MZJ11:MZS11 NJF11:NJO11 NTB11:NTK11 OCX11:ODG11 OMT11:ONC11 OWP11:OWY11 PGL11:PGU11 PQH11:PQQ11 QAD11:QAM11 QJZ11:QKI11 QTV11:QUE11 RDR11:REA11 RNN11:RNW11 RXJ11:RXS11 SHF11:SHO11 SRB11:SRK11 TAX11:TBG11 TKT11:TLC11 TUP11:TUY11 UEL11:UEU11 UOH11:UOQ11 UYD11:UYM11 VHZ11:VII11 VRV11:VSE11 WBR11:WCA11 WLN11:WLW11 WVJ63:WVS63 IX63:JG63 ST63:TC63 ACP63:ACY63 AML63:AMU63 AWH63:AWQ63 BGD63:BGM63 BPZ63:BQI63 BZV63:CAE63 CJR63:CKA63 CTN63:CTW63 DDJ63:DDS63 DNF63:DNO63 DXB63:DXK63 EGX63:EHG63 EQT63:ERC63 FAP63:FAY63 FKL63:FKU63 FUH63:FUQ63 GED63:GEM63 GNZ63:GOI63 GXV63:GYE63 HHR63:HIA63 HRN63:HRW63 IBJ63:IBS63 ILF63:ILO63 IVB63:IVK63 JEX63:JFG63 JOT63:JPC63 JYP63:JYY63 KIL63:KIU63 KSH63:KSQ63 LCD63:LCM63 LLZ63:LMI63 LVV63:LWE63 MFR63:MGA63 MPN63:MPW63 MZJ63:MZS63 NJF63:NJO63 NTB63:NTK63 OCX63:ODG63 OMT63:ONC63 OWP63:OWY63 PGL63:PGU63 PQH63:PQQ63 QAD63:QAM63 QJZ63:QKI63 QTV63:QUE63 RDR63:REA63 RNN63:RNW63 RXJ63:RXS63 SHF63:SHO63 SRB63:SRK63 TAX63:TBG63 TKT63:TLC63 TUP63:TUY63 UEL63:UEU63 UOH63:UOQ63 UYD63:UYM63 VHZ63:VII63 VRV63:VSE63 WBR63:WCA63 WLN63:WLW63 B8:K69 IX40:JG40 ST40:TC40 ACP40:ACY40 AML40:AMU40 AWH40:AWQ40 BGD40:BGM40 BPZ40:BQI40 BZV40:CAE40 CJR40:CKA40 CTN40:CTW40 DDJ40:DDS40 DNF40:DNO40 DXB40:DXK40 EGX40:EHG40 EQT40:ERC40 FAP40:FAY40 FKL40:FKU40 FUH40:FUQ40 GED40:GEM40 GNZ40:GOI40 GXV40:GYE40 HHR40:HIA40 HRN40:HRW40 IBJ40:IBS40 ILF40:ILO40 IVB40:IVK40 JEX40:JFG40 JOT40:JPC40 JYP40:JYY40 KIL40:KIU40 KSH40:KSQ40 LCD40:LCM40 LLZ40:LMI40 LVV40:LWE40 MFR40:MGA40 MPN40:MPW40 MZJ40:MZS40 NJF40:NJO40 NTB40:NTK40 OCX40:ODG40 OMT40:ONC40 OWP40:OWY40 PGL40:PGU40 PQH40:PQQ40 QAD40:QAM40 QJZ40:QKI40 QTV40:QUE40 RDR40:REA40 RNN40:RNW40 RXJ40:RXS40 SHF40:SHO40 SRB40:SRK40 TAX40:TBG40 TKT40:TLC40 TUP40:TUY40 UEL40:UEU40 UOH40:UOQ40 UYD40:UYM40 VHZ40:VII40 VRV40:VSE40 WBR40:WCA40 WLN40:WLW40 WVJ40:WVS40" xr:uid="{00000000-0002-0000-0300-000000000000}"/>
  </dataValidations>
  <pageMargins left="0.74803149606299213" right="0.23622047244094491" top="0.98425196850393704" bottom="0.39370078740157483" header="0.59055118110236227" footer="0.31496062992125984"/>
  <pageSetup paperSize="9" scale="63" firstPageNumber="7" orientation="portrait" r:id="rId3"/>
  <headerFooter alignWithMargins="0">
    <oddHeader>&amp;L&amp;16 ２　職員数及び職員給料等</oddHeader>
  </headerFooter>
  <rowBreaks count="1" manualBreakCount="1">
    <brk id="78" max="10" man="1"/>
  </rowBreaks>
  <drawing r:id="rId4"/>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CX142"/>
  <sheetViews>
    <sheetView showGridLines="0" view="pageBreakPreview" zoomScaleNormal="100" zoomScaleSheetLayoutView="100" workbookViewId="0">
      <pane xSplit="1" ySplit="6" topLeftCell="B8" activePane="bottomRight" state="frozen"/>
      <selection activeCell="E53" sqref="E53"/>
      <selection pane="topRight" activeCell="E53" sqref="E53"/>
      <selection pane="bottomLeft" activeCell="E53" sqref="E53"/>
      <selection pane="bottomRight" activeCell="CC4" sqref="CC4:CC5"/>
    </sheetView>
  </sheetViews>
  <sheetFormatPr defaultColWidth="8.77734375" defaultRowHeight="13.2"/>
  <cols>
    <col min="1" max="1" width="12.21875" style="568" customWidth="1"/>
    <col min="2" max="2" width="11.77734375" style="568" customWidth="1"/>
    <col min="3" max="3" width="10.109375" style="568" customWidth="1"/>
    <col min="4" max="4" width="10.21875" style="568" customWidth="1"/>
    <col min="5" max="5" width="2.5546875" style="568" customWidth="1"/>
    <col min="6" max="6" width="8.44140625" style="568" customWidth="1"/>
    <col min="7" max="7" width="7.44140625" style="568" customWidth="1"/>
    <col min="8" max="8" width="9.21875" style="568" customWidth="1"/>
    <col min="9" max="9" width="8.5546875" style="568" customWidth="1"/>
    <col min="10" max="10" width="9.109375" style="568" customWidth="1"/>
    <col min="11" max="11" width="9.5546875" style="568" customWidth="1"/>
    <col min="12" max="12" width="8" style="568" customWidth="1"/>
    <col min="13" max="13" width="7.77734375" style="568" customWidth="1"/>
    <col min="14" max="15" width="8" style="568" customWidth="1"/>
    <col min="16" max="16" width="10.21875" style="568" customWidth="1"/>
    <col min="17" max="17" width="7" style="568" customWidth="1"/>
    <col min="18" max="18" width="7.6640625" style="568" customWidth="1"/>
    <col min="19" max="19" width="9.21875" style="568" customWidth="1"/>
    <col min="20" max="20" width="7.6640625" style="568" customWidth="1"/>
    <col min="21" max="21" width="10" style="568" customWidth="1"/>
    <col min="22" max="22" width="8.6640625" style="568" customWidth="1"/>
    <col min="23" max="23" width="9.33203125" style="568" customWidth="1"/>
    <col min="24" max="24" width="11" style="568" customWidth="1"/>
    <col min="25" max="25" width="2.44140625" style="568" customWidth="1"/>
    <col min="26" max="26" width="11.5546875" style="568" customWidth="1"/>
    <col min="27" max="27" width="9.33203125" style="568" customWidth="1"/>
    <col min="28" max="28" width="17.88671875" style="568" customWidth="1"/>
    <col min="29" max="29" width="7" style="568" customWidth="1"/>
    <col min="30" max="30" width="8.44140625" style="568" customWidth="1"/>
    <col min="31" max="31" width="2.5546875" style="568" customWidth="1"/>
    <col min="32" max="32" width="10.5546875" style="568" customWidth="1"/>
    <col min="33" max="33" width="6.77734375" style="568" customWidth="1"/>
    <col min="34" max="34" width="10.44140625" style="568" customWidth="1"/>
    <col min="35" max="35" width="6.44140625" style="568" customWidth="1"/>
    <col min="36" max="36" width="11.33203125" style="568" customWidth="1"/>
    <col min="37" max="37" width="7.44140625" style="568" customWidth="1"/>
    <col min="38" max="38" width="9.21875" style="568" customWidth="1"/>
    <col min="39" max="39" width="9" style="568" customWidth="1"/>
    <col min="40" max="40" width="2.44140625" style="568" hidden="1" customWidth="1"/>
    <col min="41" max="41" width="10" style="568" customWidth="1"/>
    <col min="42" max="42" width="7.5546875" style="568" customWidth="1"/>
    <col min="43" max="43" width="10" style="568" customWidth="1"/>
    <col min="44" max="44" width="7.6640625" style="568" customWidth="1"/>
    <col min="45" max="45" width="10" style="568" customWidth="1"/>
    <col min="46" max="46" width="7.109375" style="568" customWidth="1"/>
    <col min="47" max="47" width="10.44140625" style="568" customWidth="1"/>
    <col min="48" max="48" width="7.88671875" style="568" customWidth="1"/>
    <col min="49" max="49" width="7.44140625" style="568" customWidth="1"/>
    <col min="50" max="50" width="8.88671875" style="568" customWidth="1"/>
    <col min="51" max="51" width="8.77734375" style="568" customWidth="1"/>
    <col min="52" max="52" width="7.88671875" style="568" customWidth="1"/>
    <col min="53" max="53" width="8.77734375" style="568" customWidth="1"/>
    <col min="54" max="54" width="8.44140625" style="568" customWidth="1"/>
    <col min="55" max="55" width="9.21875" style="568" customWidth="1"/>
    <col min="56" max="56" width="9.44140625" style="568" customWidth="1"/>
    <col min="57" max="57" width="9" style="568" customWidth="1"/>
    <col min="58" max="58" width="8" style="568" customWidth="1"/>
    <col min="59" max="59" width="8.21875" style="568" customWidth="1"/>
    <col min="60" max="60" width="9.21875" style="568" customWidth="1"/>
    <col min="61" max="61" width="7.77734375" style="568" customWidth="1"/>
    <col min="62" max="62" width="9.33203125" style="568" customWidth="1"/>
    <col min="63" max="63" width="7.21875" style="568" customWidth="1"/>
    <col min="64" max="64" width="8.5546875" style="568" customWidth="1"/>
    <col min="65" max="65" width="7.33203125" style="568" customWidth="1"/>
    <col min="66" max="66" width="7.77734375" style="568" customWidth="1"/>
    <col min="67" max="78" width="9.33203125" style="568" customWidth="1"/>
    <col min="79" max="79" width="2" style="568" customWidth="1"/>
    <col min="80" max="80" width="8" style="568" customWidth="1"/>
    <col min="81" max="81" width="6.44140625" style="568" customWidth="1"/>
    <col min="82" max="82" width="9.77734375" style="42" customWidth="1"/>
    <col min="83" max="83" width="7" style="568" customWidth="1"/>
    <col min="84" max="84" width="9.77734375" style="764" customWidth="1"/>
    <col min="85" max="85" width="8.44140625" style="568" customWidth="1"/>
    <col min="86" max="86" width="6.77734375" style="568" customWidth="1"/>
    <col min="87" max="87" width="9" style="568" customWidth="1"/>
    <col min="88" max="88" width="6.33203125" style="568" customWidth="1"/>
    <col min="89" max="89" width="9.21875" style="568" customWidth="1"/>
    <col min="90" max="90" width="9.77734375" style="568" customWidth="1"/>
    <col min="91" max="91" width="8.88671875" style="568" customWidth="1"/>
    <col min="92" max="92" width="9.77734375" style="568" customWidth="1"/>
    <col min="93" max="93" width="9" style="568" customWidth="1"/>
    <col min="94" max="94" width="8.6640625" style="568" customWidth="1"/>
    <col min="95" max="95" width="1.5546875" style="568" customWidth="1"/>
    <col min="96" max="96" width="20.109375" style="568" customWidth="1"/>
    <col min="97" max="97" width="16.109375" style="568" customWidth="1"/>
    <col min="98" max="98" width="19.44140625" style="568" customWidth="1"/>
    <col min="99" max="99" width="15.88671875" style="568" customWidth="1"/>
    <col min="100" max="100" width="16.5546875" style="568" customWidth="1"/>
    <col min="101" max="101" width="15" style="568" customWidth="1"/>
    <col min="102" max="102" width="19.44140625" style="568" customWidth="1"/>
    <col min="103" max="16384" width="8.77734375" style="568"/>
  </cols>
  <sheetData>
    <row r="1" spans="1:102" ht="19.2">
      <c r="A1" s="763" t="s">
        <v>228</v>
      </c>
      <c r="F1" s="544"/>
    </row>
    <row r="2" spans="1:102" ht="18.75" customHeight="1">
      <c r="A2" s="765"/>
      <c r="B2" s="306" t="s">
        <v>229</v>
      </c>
      <c r="F2" s="766" t="s">
        <v>230</v>
      </c>
      <c r="G2" s="767"/>
      <c r="H2" s="767"/>
      <c r="I2" s="767"/>
      <c r="J2" s="767"/>
      <c r="K2" s="767"/>
      <c r="L2" s="767"/>
      <c r="M2" s="768"/>
      <c r="N2" s="306"/>
      <c r="O2" s="306"/>
      <c r="Q2" s="769"/>
      <c r="R2" s="769"/>
      <c r="Z2" s="306" t="s">
        <v>231</v>
      </c>
      <c r="AA2" s="770"/>
      <c r="AF2" s="306" t="s">
        <v>232</v>
      </c>
      <c r="AO2" s="306" t="s">
        <v>233</v>
      </c>
      <c r="AP2" s="306"/>
      <c r="AQ2" s="306"/>
      <c r="AR2" s="306"/>
      <c r="AS2" s="306"/>
      <c r="AT2" s="306"/>
      <c r="AU2" s="306"/>
      <c r="AV2" s="306"/>
      <c r="AW2" s="306"/>
      <c r="AX2" s="306"/>
      <c r="AY2" s="306"/>
      <c r="AZ2" s="306"/>
      <c r="BA2" s="306"/>
      <c r="BB2" s="306"/>
      <c r="BC2" s="306"/>
      <c r="BD2" s="306"/>
      <c r="BE2" s="306"/>
      <c r="BF2" s="306"/>
      <c r="BG2" s="306"/>
      <c r="BH2" s="306"/>
      <c r="BI2" s="306"/>
      <c r="BJ2" s="306"/>
      <c r="BK2" s="306"/>
      <c r="BL2" s="306"/>
      <c r="BM2" s="306"/>
      <c r="BN2" s="306"/>
      <c r="BO2" s="306"/>
      <c r="BP2" s="306"/>
      <c r="BQ2" s="306"/>
      <c r="BR2" s="306"/>
      <c r="BS2" s="306"/>
      <c r="BT2" s="306"/>
      <c r="BU2" s="306"/>
      <c r="BV2" s="306"/>
      <c r="BW2" s="306"/>
      <c r="CB2" s="771" t="s">
        <v>234</v>
      </c>
      <c r="CC2" s="772"/>
      <c r="CD2" s="772"/>
      <c r="CF2" s="568"/>
      <c r="CH2" s="772"/>
      <c r="CI2" s="771"/>
      <c r="CJ2" s="772"/>
      <c r="CK2" s="771"/>
      <c r="CL2" s="772"/>
      <c r="CM2" s="772"/>
      <c r="CN2" s="772"/>
      <c r="CO2" s="772"/>
      <c r="CP2" s="772"/>
      <c r="CR2" s="306" t="s">
        <v>235</v>
      </c>
      <c r="CS2" s="306"/>
      <c r="CT2" s="306"/>
      <c r="CU2" s="306"/>
      <c r="CW2" s="306"/>
      <c r="CX2" s="306"/>
    </row>
    <row r="3" spans="1:102" ht="17.25" customHeight="1">
      <c r="A3" s="649" t="s">
        <v>81</v>
      </c>
      <c r="B3" s="2304" t="s">
        <v>236</v>
      </c>
      <c r="C3" s="2277"/>
      <c r="D3" s="2286" t="s">
        <v>237</v>
      </c>
      <c r="E3" s="1314"/>
      <c r="F3" s="2302" t="s">
        <v>238</v>
      </c>
      <c r="G3" s="2290"/>
      <c r="H3" s="2289" t="s">
        <v>239</v>
      </c>
      <c r="I3" s="2290"/>
      <c r="J3" s="2289" t="s">
        <v>240</v>
      </c>
      <c r="K3" s="2290"/>
      <c r="L3" s="2289" t="s">
        <v>241</v>
      </c>
      <c r="M3" s="2303"/>
      <c r="N3" s="2296" t="s">
        <v>242</v>
      </c>
      <c r="O3" s="2297"/>
      <c r="P3" s="2291" t="s">
        <v>243</v>
      </c>
      <c r="Q3" s="2276" t="s">
        <v>244</v>
      </c>
      <c r="R3" s="2277"/>
      <c r="S3" s="2196" t="s">
        <v>245</v>
      </c>
      <c r="T3" s="2289" t="s">
        <v>246</v>
      </c>
      <c r="U3" s="2290"/>
      <c r="V3" s="2276" t="s">
        <v>247</v>
      </c>
      <c r="W3" s="2277"/>
      <c r="X3" s="2272" t="s">
        <v>248</v>
      </c>
      <c r="Y3" s="1327"/>
      <c r="Z3" s="2263" t="s">
        <v>249</v>
      </c>
      <c r="AA3" s="2196" t="s">
        <v>250</v>
      </c>
      <c r="AB3" s="2229" t="s">
        <v>251</v>
      </c>
      <c r="AC3" s="2269" t="s">
        <v>252</v>
      </c>
      <c r="AD3" s="2260" t="s">
        <v>764</v>
      </c>
      <c r="AE3" s="1318"/>
      <c r="AF3" s="2044" t="s">
        <v>253</v>
      </c>
      <c r="AG3" s="678"/>
      <c r="AH3" s="2045" t="s">
        <v>254</v>
      </c>
      <c r="AI3" s="514"/>
      <c r="AJ3" s="2248" t="s">
        <v>255</v>
      </c>
      <c r="AK3" s="2269" t="s">
        <v>256</v>
      </c>
      <c r="AL3" s="2269" t="s">
        <v>257</v>
      </c>
      <c r="AM3" s="2266" t="s">
        <v>258</v>
      </c>
      <c r="AN3" s="1322"/>
      <c r="AO3" s="2053" t="s">
        <v>259</v>
      </c>
      <c r="AP3" s="2054"/>
      <c r="AQ3" s="2054"/>
      <c r="AR3" s="2054"/>
      <c r="AS3" s="2054"/>
      <c r="AT3" s="2055"/>
      <c r="AU3" s="2305" t="s">
        <v>260</v>
      </c>
      <c r="AV3" s="2306"/>
      <c r="AW3" s="2244" t="s">
        <v>261</v>
      </c>
      <c r="AX3" s="2175"/>
      <c r="AY3" s="2175"/>
      <c r="AZ3" s="2175"/>
      <c r="BA3" s="2251"/>
      <c r="BB3" s="2252" t="s">
        <v>262</v>
      </c>
      <c r="BC3" s="2175"/>
      <c r="BD3" s="2175"/>
      <c r="BE3" s="2175"/>
      <c r="BF3" s="2189"/>
      <c r="BG3" s="2244" t="s">
        <v>263</v>
      </c>
      <c r="BH3" s="2174"/>
      <c r="BI3" s="2174"/>
      <c r="BJ3" s="2174"/>
      <c r="BK3" s="2174"/>
      <c r="BL3" s="2174"/>
      <c r="BM3" s="2245"/>
      <c r="BN3" s="2252" t="s">
        <v>264</v>
      </c>
      <c r="BO3" s="2175"/>
      <c r="BP3" s="2175"/>
      <c r="BQ3" s="2175"/>
      <c r="BR3" s="2175"/>
      <c r="BS3" s="2175"/>
      <c r="BT3" s="2175"/>
      <c r="BU3" s="2244" t="s">
        <v>265</v>
      </c>
      <c r="BV3" s="2174"/>
      <c r="BW3" s="2189"/>
      <c r="BX3" s="2248" t="s">
        <v>266</v>
      </c>
      <c r="BY3" s="2241" t="s">
        <v>267</v>
      </c>
      <c r="BZ3" s="2266" t="s">
        <v>268</v>
      </c>
      <c r="CA3" s="1322"/>
      <c r="CB3" s="296" t="s">
        <v>269</v>
      </c>
      <c r="CC3" s="514"/>
      <c r="CD3" s="2314" t="s">
        <v>270</v>
      </c>
      <c r="CE3" s="2315"/>
      <c r="CF3" s="2319" t="s">
        <v>271</v>
      </c>
      <c r="CG3" s="2226" t="s">
        <v>272</v>
      </c>
      <c r="CH3" s="678"/>
      <c r="CI3" s="2226" t="s">
        <v>273</v>
      </c>
      <c r="CJ3" s="393"/>
      <c r="CK3" s="296" t="s">
        <v>274</v>
      </c>
      <c r="CL3" s="514"/>
      <c r="CM3" s="773" t="s">
        <v>275</v>
      </c>
      <c r="CN3" s="774"/>
      <c r="CO3" s="514" t="s">
        <v>276</v>
      </c>
      <c r="CP3" s="515"/>
      <c r="CQ3" s="1318"/>
      <c r="CR3" s="2253" t="s">
        <v>277</v>
      </c>
      <c r="CS3" s="2311" t="s">
        <v>278</v>
      </c>
      <c r="CT3" s="2253" t="s">
        <v>279</v>
      </c>
      <c r="CU3" s="2311" t="s">
        <v>280</v>
      </c>
      <c r="CV3" s="2253" t="s">
        <v>281</v>
      </c>
      <c r="CW3" s="2253" t="s">
        <v>767</v>
      </c>
      <c r="CX3" s="2253" t="s">
        <v>282</v>
      </c>
    </row>
    <row r="4" spans="1:102" ht="14.4">
      <c r="A4" s="747"/>
      <c r="B4" s="375"/>
      <c r="C4" s="2258" t="s">
        <v>283</v>
      </c>
      <c r="D4" s="2287"/>
      <c r="E4" s="1314"/>
      <c r="F4" s="775"/>
      <c r="G4" s="2258" t="s">
        <v>284</v>
      </c>
      <c r="H4" s="375"/>
      <c r="I4" s="2258" t="s">
        <v>284</v>
      </c>
      <c r="J4" s="375"/>
      <c r="K4" s="2258" t="s">
        <v>284</v>
      </c>
      <c r="L4" s="96" t="s">
        <v>285</v>
      </c>
      <c r="M4" s="2298" t="s">
        <v>284</v>
      </c>
      <c r="N4" s="503"/>
      <c r="O4" s="2294" t="s">
        <v>284</v>
      </c>
      <c r="P4" s="2292"/>
      <c r="Q4" s="97"/>
      <c r="R4" s="2258" t="s">
        <v>286</v>
      </c>
      <c r="S4" s="2280"/>
      <c r="T4" s="97"/>
      <c r="U4" s="2258" t="s">
        <v>286</v>
      </c>
      <c r="V4" s="97"/>
      <c r="W4" s="2258" t="s">
        <v>286</v>
      </c>
      <c r="X4" s="2273"/>
      <c r="Y4" s="1328"/>
      <c r="Z4" s="2264"/>
      <c r="AA4" s="2280"/>
      <c r="AB4" s="2271"/>
      <c r="AC4" s="2284"/>
      <c r="AD4" s="2261"/>
      <c r="AE4" s="1326"/>
      <c r="AF4" s="748"/>
      <c r="AG4" s="2237" t="s">
        <v>287</v>
      </c>
      <c r="AH4" s="776"/>
      <c r="AI4" s="2237" t="s">
        <v>288</v>
      </c>
      <c r="AJ4" s="2282"/>
      <c r="AK4" s="2270"/>
      <c r="AL4" s="2270"/>
      <c r="AM4" s="2267"/>
      <c r="AN4" s="1322"/>
      <c r="AO4" s="2056" t="s">
        <v>289</v>
      </c>
      <c r="AP4" s="777"/>
      <c r="AQ4" s="778" t="s">
        <v>290</v>
      </c>
      <c r="AR4" s="777"/>
      <c r="AS4" s="778" t="s">
        <v>291</v>
      </c>
      <c r="AT4" s="777"/>
      <c r="AU4" s="2307"/>
      <c r="AV4" s="2308"/>
      <c r="AW4" s="2057"/>
      <c r="AX4" s="2275" t="s">
        <v>292</v>
      </c>
      <c r="AY4" s="2275"/>
      <c r="AZ4" s="2275" t="s">
        <v>293</v>
      </c>
      <c r="BA4" s="2301"/>
      <c r="BB4" s="779"/>
      <c r="BC4" s="2275" t="s">
        <v>292</v>
      </c>
      <c r="BD4" s="2275"/>
      <c r="BE4" s="2275" t="s">
        <v>293</v>
      </c>
      <c r="BF4" s="2275"/>
      <c r="BG4" s="2057"/>
      <c r="BH4" s="2275" t="s">
        <v>292</v>
      </c>
      <c r="BI4" s="2275"/>
      <c r="BJ4" s="2300"/>
      <c r="BK4" s="2275" t="s">
        <v>293</v>
      </c>
      <c r="BL4" s="2300"/>
      <c r="BM4" s="2301"/>
      <c r="BN4" s="779"/>
      <c r="BO4" s="2275" t="s">
        <v>292</v>
      </c>
      <c r="BP4" s="2275"/>
      <c r="BQ4" s="2275"/>
      <c r="BR4" s="2275" t="s">
        <v>293</v>
      </c>
      <c r="BS4" s="2300"/>
      <c r="BT4" s="2300"/>
      <c r="BU4" s="2057"/>
      <c r="BV4" s="295" t="s">
        <v>294</v>
      </c>
      <c r="BW4" s="295" t="s">
        <v>293</v>
      </c>
      <c r="BX4" s="2249"/>
      <c r="BY4" s="2242"/>
      <c r="BZ4" s="2317"/>
      <c r="CA4" s="1323"/>
      <c r="CB4" s="748"/>
      <c r="CC4" s="2233" t="s">
        <v>295</v>
      </c>
      <c r="CD4" s="98"/>
      <c r="CE4" s="2233" t="s">
        <v>295</v>
      </c>
      <c r="CF4" s="2320"/>
      <c r="CG4" s="2280"/>
      <c r="CH4" s="2233" t="s">
        <v>295</v>
      </c>
      <c r="CI4" s="2246"/>
      <c r="CJ4" s="2309" t="s">
        <v>295</v>
      </c>
      <c r="CK4" s="2256" t="s">
        <v>296</v>
      </c>
      <c r="CL4" s="2237" t="s">
        <v>297</v>
      </c>
      <c r="CM4" s="2239" t="s">
        <v>296</v>
      </c>
      <c r="CN4" s="2237" t="s">
        <v>297</v>
      </c>
      <c r="CO4" s="2239" t="s">
        <v>296</v>
      </c>
      <c r="CP4" s="2316" t="s">
        <v>297</v>
      </c>
      <c r="CQ4" s="1319"/>
      <c r="CR4" s="2254"/>
      <c r="CS4" s="2312"/>
      <c r="CT4" s="2254"/>
      <c r="CU4" s="2312"/>
      <c r="CV4" s="2254"/>
      <c r="CW4" s="2254"/>
      <c r="CX4" s="2254"/>
    </row>
    <row r="5" spans="1:102" ht="14.4">
      <c r="A5" s="747"/>
      <c r="B5" s="375"/>
      <c r="C5" s="2259"/>
      <c r="D5" s="2288"/>
      <c r="E5" s="1314"/>
      <c r="F5" s="775"/>
      <c r="G5" s="2259"/>
      <c r="H5" s="375"/>
      <c r="I5" s="2259"/>
      <c r="J5" s="375"/>
      <c r="K5" s="2259"/>
      <c r="L5" s="97"/>
      <c r="M5" s="2299"/>
      <c r="N5" s="780"/>
      <c r="O5" s="2295"/>
      <c r="P5" s="2293"/>
      <c r="Q5" s="97"/>
      <c r="R5" s="2259"/>
      <c r="S5" s="2281"/>
      <c r="T5" s="97"/>
      <c r="U5" s="2259"/>
      <c r="V5" s="97"/>
      <c r="W5" s="2259"/>
      <c r="X5" s="2274"/>
      <c r="Y5" s="1328"/>
      <c r="Z5" s="2265"/>
      <c r="AA5" s="2281"/>
      <c r="AB5" s="2259"/>
      <c r="AC5" s="2285"/>
      <c r="AD5" s="2262"/>
      <c r="AE5" s="1326"/>
      <c r="AF5" s="748"/>
      <c r="AG5" s="2238"/>
      <c r="AH5" s="776"/>
      <c r="AI5" s="2238"/>
      <c r="AJ5" s="2283"/>
      <c r="AK5" s="2238"/>
      <c r="AL5" s="2238"/>
      <c r="AM5" s="2268"/>
      <c r="AN5" s="1322"/>
      <c r="AO5" s="2058"/>
      <c r="AP5" s="781" t="s">
        <v>298</v>
      </c>
      <c r="AQ5" s="782"/>
      <c r="AR5" s="781" t="s">
        <v>298</v>
      </c>
      <c r="AS5" s="782"/>
      <c r="AT5" s="781" t="s">
        <v>298</v>
      </c>
      <c r="AU5" s="782"/>
      <c r="AV5" s="781" t="s">
        <v>298</v>
      </c>
      <c r="AW5" s="2059" t="s">
        <v>299</v>
      </c>
      <c r="AX5" s="305" t="s">
        <v>290</v>
      </c>
      <c r="AY5" s="305" t="s">
        <v>291</v>
      </c>
      <c r="AZ5" s="305" t="s">
        <v>290</v>
      </c>
      <c r="BA5" s="783" t="s">
        <v>291</v>
      </c>
      <c r="BB5" s="291" t="s">
        <v>299</v>
      </c>
      <c r="BC5" s="305" t="s">
        <v>290</v>
      </c>
      <c r="BD5" s="305" t="s">
        <v>291</v>
      </c>
      <c r="BE5" s="305" t="s">
        <v>290</v>
      </c>
      <c r="BF5" s="305" t="s">
        <v>291</v>
      </c>
      <c r="BG5" s="2059" t="s">
        <v>299</v>
      </c>
      <c r="BH5" s="305" t="s">
        <v>289</v>
      </c>
      <c r="BI5" s="305" t="s">
        <v>290</v>
      </c>
      <c r="BJ5" s="308" t="s">
        <v>291</v>
      </c>
      <c r="BK5" s="305" t="s">
        <v>289</v>
      </c>
      <c r="BL5" s="305" t="s">
        <v>290</v>
      </c>
      <c r="BM5" s="783" t="s">
        <v>291</v>
      </c>
      <c r="BN5" s="291" t="s">
        <v>299</v>
      </c>
      <c r="BO5" s="305" t="s">
        <v>289</v>
      </c>
      <c r="BP5" s="305" t="s">
        <v>290</v>
      </c>
      <c r="BQ5" s="305" t="s">
        <v>291</v>
      </c>
      <c r="BR5" s="305" t="s">
        <v>289</v>
      </c>
      <c r="BS5" s="305" t="s">
        <v>290</v>
      </c>
      <c r="BT5" s="308" t="s">
        <v>291</v>
      </c>
      <c r="BU5" s="2059" t="s">
        <v>299</v>
      </c>
      <c r="BV5" s="295" t="s">
        <v>291</v>
      </c>
      <c r="BW5" s="305" t="s">
        <v>291</v>
      </c>
      <c r="BX5" s="2250"/>
      <c r="BY5" s="2243"/>
      <c r="BZ5" s="2318"/>
      <c r="CA5" s="1323"/>
      <c r="CB5" s="748"/>
      <c r="CC5" s="2234"/>
      <c r="CD5" s="98"/>
      <c r="CE5" s="2234"/>
      <c r="CF5" s="2321"/>
      <c r="CG5" s="2281"/>
      <c r="CH5" s="2234"/>
      <c r="CI5" s="2247"/>
      <c r="CJ5" s="2310"/>
      <c r="CK5" s="2257"/>
      <c r="CL5" s="2238"/>
      <c r="CM5" s="2240"/>
      <c r="CN5" s="2238"/>
      <c r="CO5" s="2240"/>
      <c r="CP5" s="2268"/>
      <c r="CQ5" s="1319"/>
      <c r="CR5" s="2255"/>
      <c r="CS5" s="2313"/>
      <c r="CT5" s="2255"/>
      <c r="CU5" s="2313"/>
      <c r="CV5" s="2255"/>
      <c r="CW5" s="2255"/>
      <c r="CX5" s="2255"/>
    </row>
    <row r="6" spans="1:102" ht="17.25" customHeight="1">
      <c r="A6" s="651" t="s">
        <v>124</v>
      </c>
      <c r="B6" s="784" t="s">
        <v>125</v>
      </c>
      <c r="C6" s="785" t="s">
        <v>300</v>
      </c>
      <c r="D6" s="786" t="s">
        <v>128</v>
      </c>
      <c r="E6" s="1315"/>
      <c r="F6" s="784" t="s">
        <v>136</v>
      </c>
      <c r="G6" s="785" t="s">
        <v>125</v>
      </c>
      <c r="H6" s="785" t="s">
        <v>136</v>
      </c>
      <c r="I6" s="785" t="s">
        <v>125</v>
      </c>
      <c r="J6" s="785" t="s">
        <v>136</v>
      </c>
      <c r="K6" s="785" t="s">
        <v>125</v>
      </c>
      <c r="L6" s="785" t="s">
        <v>136</v>
      </c>
      <c r="M6" s="787" t="s">
        <v>125</v>
      </c>
      <c r="N6" s="787" t="s">
        <v>136</v>
      </c>
      <c r="O6" s="788" t="s">
        <v>301</v>
      </c>
      <c r="P6" s="789" t="s">
        <v>136</v>
      </c>
      <c r="Q6" s="785" t="s">
        <v>136</v>
      </c>
      <c r="R6" s="785" t="s">
        <v>125</v>
      </c>
      <c r="S6" s="785" t="s">
        <v>136</v>
      </c>
      <c r="T6" s="785" t="s">
        <v>136</v>
      </c>
      <c r="U6" s="787" t="s">
        <v>125</v>
      </c>
      <c r="V6" s="785" t="s">
        <v>136</v>
      </c>
      <c r="W6" s="787" t="s">
        <v>125</v>
      </c>
      <c r="X6" s="786" t="s">
        <v>136</v>
      </c>
      <c r="Y6" s="608"/>
      <c r="Z6" s="784" t="s">
        <v>301</v>
      </c>
      <c r="AA6" s="785" t="s">
        <v>301</v>
      </c>
      <c r="AB6" s="785" t="s">
        <v>215</v>
      </c>
      <c r="AC6" s="785" t="s">
        <v>127</v>
      </c>
      <c r="AD6" s="786" t="s">
        <v>136</v>
      </c>
      <c r="AE6" s="1320"/>
      <c r="AF6" s="655" t="s">
        <v>125</v>
      </c>
      <c r="AG6" s="521" t="s">
        <v>127</v>
      </c>
      <c r="AH6" s="521" t="s">
        <v>128</v>
      </c>
      <c r="AI6" s="521" t="s">
        <v>127</v>
      </c>
      <c r="AJ6" s="521" t="s">
        <v>215</v>
      </c>
      <c r="AK6" s="521" t="s">
        <v>127</v>
      </c>
      <c r="AL6" s="521" t="s">
        <v>127</v>
      </c>
      <c r="AM6" s="653" t="s">
        <v>127</v>
      </c>
      <c r="AN6" s="792"/>
      <c r="AO6" s="655" t="s">
        <v>301</v>
      </c>
      <c r="AP6" s="521" t="s">
        <v>127</v>
      </c>
      <c r="AQ6" s="689" t="s">
        <v>301</v>
      </c>
      <c r="AR6" s="521" t="s">
        <v>127</v>
      </c>
      <c r="AS6" s="521" t="s">
        <v>301</v>
      </c>
      <c r="AT6" s="521" t="s">
        <v>127</v>
      </c>
      <c r="AU6" s="689" t="s">
        <v>301</v>
      </c>
      <c r="AV6" s="521" t="s">
        <v>127</v>
      </c>
      <c r="AW6" s="521" t="s">
        <v>136</v>
      </c>
      <c r="AX6" s="689" t="s">
        <v>301</v>
      </c>
      <c r="AY6" s="689" t="s">
        <v>301</v>
      </c>
      <c r="AZ6" s="689" t="s">
        <v>301</v>
      </c>
      <c r="BA6" s="653" t="s">
        <v>301</v>
      </c>
      <c r="BB6" s="655" t="s">
        <v>136</v>
      </c>
      <c r="BC6" s="689" t="s">
        <v>301</v>
      </c>
      <c r="BD6" s="689" t="s">
        <v>301</v>
      </c>
      <c r="BE6" s="689" t="s">
        <v>301</v>
      </c>
      <c r="BF6" s="521" t="s">
        <v>301</v>
      </c>
      <c r="BG6" s="521" t="s">
        <v>136</v>
      </c>
      <c r="BH6" s="689" t="s">
        <v>301</v>
      </c>
      <c r="BI6" s="689" t="s">
        <v>301</v>
      </c>
      <c r="BJ6" s="689" t="s">
        <v>301</v>
      </c>
      <c r="BK6" s="689" t="s">
        <v>301</v>
      </c>
      <c r="BL6" s="689" t="s">
        <v>301</v>
      </c>
      <c r="BM6" s="653" t="s">
        <v>301</v>
      </c>
      <c r="BN6" s="655" t="s">
        <v>136</v>
      </c>
      <c r="BO6" s="689" t="s">
        <v>301</v>
      </c>
      <c r="BP6" s="689" t="s">
        <v>301</v>
      </c>
      <c r="BQ6" s="689" t="s">
        <v>301</v>
      </c>
      <c r="BR6" s="689" t="s">
        <v>301</v>
      </c>
      <c r="BS6" s="689" t="s">
        <v>301</v>
      </c>
      <c r="BT6" s="689" t="s">
        <v>301</v>
      </c>
      <c r="BU6" s="521" t="s">
        <v>136</v>
      </c>
      <c r="BV6" s="791" t="s">
        <v>301</v>
      </c>
      <c r="BW6" s="521" t="s">
        <v>301</v>
      </c>
      <c r="BX6" s="521" t="s">
        <v>301</v>
      </c>
      <c r="BY6" s="791" t="s">
        <v>136</v>
      </c>
      <c r="BZ6" s="653" t="s">
        <v>136</v>
      </c>
      <c r="CA6" s="792"/>
      <c r="CB6" s="655" t="s">
        <v>136</v>
      </c>
      <c r="CC6" s="521" t="s">
        <v>136</v>
      </c>
      <c r="CD6" s="43" t="s">
        <v>302</v>
      </c>
      <c r="CE6" s="521" t="s">
        <v>302</v>
      </c>
      <c r="CF6" s="793" t="s">
        <v>302</v>
      </c>
      <c r="CG6" s="521" t="s">
        <v>136</v>
      </c>
      <c r="CH6" s="521" t="s">
        <v>136</v>
      </c>
      <c r="CI6" s="689" t="s">
        <v>136</v>
      </c>
      <c r="CJ6" s="653" t="s">
        <v>136</v>
      </c>
      <c r="CK6" s="655" t="s">
        <v>301</v>
      </c>
      <c r="CL6" s="521" t="s">
        <v>125</v>
      </c>
      <c r="CM6" s="521" t="s">
        <v>301</v>
      </c>
      <c r="CN6" s="521" t="s">
        <v>125</v>
      </c>
      <c r="CO6" s="652" t="s">
        <v>301</v>
      </c>
      <c r="CP6" s="653" t="s">
        <v>125</v>
      </c>
      <c r="CQ6" s="1320"/>
      <c r="CR6" s="516" t="s">
        <v>136</v>
      </c>
      <c r="CS6" s="516" t="s">
        <v>301</v>
      </c>
      <c r="CT6" s="516" t="s">
        <v>136</v>
      </c>
      <c r="CU6" s="516" t="s">
        <v>301</v>
      </c>
      <c r="CV6" s="516" t="s">
        <v>301</v>
      </c>
      <c r="CW6" s="516" t="s">
        <v>301</v>
      </c>
      <c r="CX6" s="516" t="s">
        <v>301</v>
      </c>
    </row>
    <row r="7" spans="1:102" ht="17.25" hidden="1" customHeight="1">
      <c r="A7" s="650"/>
      <c r="B7" s="889"/>
      <c r="C7" s="890"/>
      <c r="D7" s="138"/>
      <c r="E7" s="1315"/>
      <c r="F7" s="889"/>
      <c r="G7" s="512"/>
      <c r="H7" s="512"/>
      <c r="I7" s="512"/>
      <c r="J7" s="512"/>
      <c r="K7" s="512"/>
      <c r="L7" s="512"/>
      <c r="M7" s="138"/>
      <c r="N7" s="608"/>
      <c r="O7" s="139"/>
      <c r="P7" s="891"/>
      <c r="Q7" s="512"/>
      <c r="R7" s="138"/>
      <c r="S7" s="512"/>
      <c r="T7" s="512"/>
      <c r="U7" s="138"/>
      <c r="V7" s="512"/>
      <c r="W7" s="138"/>
      <c r="X7" s="139"/>
      <c r="Y7" s="608"/>
      <c r="Z7" s="889"/>
      <c r="AA7" s="512"/>
      <c r="AB7" s="512"/>
      <c r="AC7" s="512"/>
      <c r="AD7" s="139"/>
      <c r="AE7" s="1320"/>
      <c r="AF7" s="886"/>
      <c r="AG7" s="1991"/>
      <c r="AH7" s="1991"/>
      <c r="AI7" s="1991"/>
      <c r="AJ7" s="1991"/>
      <c r="AK7" s="1990"/>
      <c r="AL7" s="1991"/>
      <c r="AM7" s="885"/>
      <c r="AN7" s="792"/>
      <c r="AO7" s="886"/>
      <c r="AP7" s="792"/>
      <c r="AQ7" s="1990"/>
      <c r="AR7" s="1990"/>
      <c r="AS7" s="1991"/>
      <c r="AT7" s="1991"/>
      <c r="AU7" s="1990"/>
      <c r="AV7" s="1990"/>
      <c r="AW7" s="1991"/>
      <c r="AX7" s="1990"/>
      <c r="AY7" s="1990"/>
      <c r="AZ7" s="1990"/>
      <c r="BA7" s="1992"/>
      <c r="BB7" s="886"/>
      <c r="BC7" s="1990"/>
      <c r="BD7" s="1990"/>
      <c r="BE7" s="1990"/>
      <c r="BF7" s="1991"/>
      <c r="BG7" s="884"/>
      <c r="BH7" s="1990"/>
      <c r="BI7" s="1990"/>
      <c r="BJ7" s="1990"/>
      <c r="BK7" s="1990"/>
      <c r="BL7" s="1990"/>
      <c r="BM7" s="1992"/>
      <c r="BN7" s="886"/>
      <c r="BO7" s="1990"/>
      <c r="BP7" s="1990"/>
      <c r="BQ7" s="1990"/>
      <c r="BR7" s="1990"/>
      <c r="BS7" s="1990"/>
      <c r="BT7" s="1990"/>
      <c r="BU7" s="1991"/>
      <c r="BV7" s="792"/>
      <c r="BW7" s="1991"/>
      <c r="BX7" s="1991"/>
      <c r="BY7" s="792"/>
      <c r="BZ7" s="1992"/>
      <c r="CA7" s="792"/>
      <c r="CB7" s="886"/>
      <c r="CC7" s="510"/>
      <c r="CD7" s="141"/>
      <c r="CE7" s="510"/>
      <c r="CF7" s="892"/>
      <c r="CG7" s="510"/>
      <c r="CH7" s="510"/>
      <c r="CI7" s="140"/>
      <c r="CJ7" s="134"/>
      <c r="CK7" s="886"/>
      <c r="CL7" s="510"/>
      <c r="CM7" s="510"/>
      <c r="CN7" s="510"/>
      <c r="CO7" s="884"/>
      <c r="CP7" s="134"/>
      <c r="CQ7" s="1320"/>
      <c r="CR7" s="654"/>
      <c r="CS7" s="654"/>
      <c r="CT7" s="654"/>
      <c r="CU7" s="654"/>
      <c r="CV7" s="654"/>
      <c r="CW7" s="654"/>
      <c r="CX7" s="654"/>
    </row>
    <row r="8" spans="1:102" ht="15.75" customHeight="1">
      <c r="A8" s="656" t="s">
        <v>137</v>
      </c>
      <c r="B8" s="542">
        <v>10640</v>
      </c>
      <c r="C8" s="561">
        <v>45.3</v>
      </c>
      <c r="D8" s="490">
        <v>8959</v>
      </c>
      <c r="E8" s="1312"/>
      <c r="F8" s="538">
        <v>2</v>
      </c>
      <c r="G8" s="482">
        <v>270</v>
      </c>
      <c r="H8" s="482">
        <v>17</v>
      </c>
      <c r="I8" s="482">
        <v>1351</v>
      </c>
      <c r="J8" s="482">
        <v>5</v>
      </c>
      <c r="K8" s="482">
        <v>136</v>
      </c>
      <c r="L8" s="477" t="s">
        <v>199</v>
      </c>
      <c r="M8" s="869" t="s">
        <v>199</v>
      </c>
      <c r="N8" s="621">
        <v>113</v>
      </c>
      <c r="O8" s="67">
        <v>4451</v>
      </c>
      <c r="P8" s="794">
        <v>991</v>
      </c>
      <c r="Q8" s="795">
        <v>5</v>
      </c>
      <c r="R8" s="65">
        <v>205</v>
      </c>
      <c r="S8" s="482">
        <v>3</v>
      </c>
      <c r="T8" s="482">
        <v>8</v>
      </c>
      <c r="U8" s="65">
        <v>896</v>
      </c>
      <c r="V8" s="482">
        <v>4</v>
      </c>
      <c r="W8" s="65">
        <v>360</v>
      </c>
      <c r="X8" s="67" t="s">
        <v>304</v>
      </c>
      <c r="Y8" s="526"/>
      <c r="Z8" s="538">
        <v>87555</v>
      </c>
      <c r="AA8" s="482">
        <v>20381</v>
      </c>
      <c r="AB8" s="482">
        <v>28808177804</v>
      </c>
      <c r="AC8" s="489">
        <v>98.92</v>
      </c>
      <c r="AD8" s="67">
        <v>10</v>
      </c>
      <c r="AE8" s="527"/>
      <c r="AF8" s="542">
        <v>42783</v>
      </c>
      <c r="AG8" s="2009">
        <v>18.239999999999998</v>
      </c>
      <c r="AH8" s="2010">
        <v>31601</v>
      </c>
      <c r="AI8" s="2009">
        <v>22.95</v>
      </c>
      <c r="AJ8" s="2010">
        <v>490870</v>
      </c>
      <c r="AK8" s="1993">
        <v>94.41</v>
      </c>
      <c r="AL8" s="698">
        <v>37</v>
      </c>
      <c r="AM8" s="2046">
        <v>48.3</v>
      </c>
      <c r="AN8" s="704"/>
      <c r="AO8" s="542">
        <v>1665</v>
      </c>
      <c r="AP8" s="796">
        <v>48.34</v>
      </c>
      <c r="AQ8" s="2029">
        <v>1581</v>
      </c>
      <c r="AR8" s="2029">
        <v>45.9</v>
      </c>
      <c r="AS8" s="797">
        <v>1298</v>
      </c>
      <c r="AT8" s="2010">
        <v>45.43</v>
      </c>
      <c r="AU8" s="2029">
        <v>858</v>
      </c>
      <c r="AV8" s="2029">
        <v>24.91</v>
      </c>
      <c r="AW8" s="797" t="s">
        <v>304</v>
      </c>
      <c r="AX8" s="2029" t="s">
        <v>304</v>
      </c>
      <c r="AY8" s="2029" t="s">
        <v>304</v>
      </c>
      <c r="AZ8" s="2029" t="s">
        <v>304</v>
      </c>
      <c r="BA8" s="2060" t="s">
        <v>304</v>
      </c>
      <c r="BB8" s="542">
        <v>5</v>
      </c>
      <c r="BC8" s="2029">
        <v>151</v>
      </c>
      <c r="BD8" s="2029">
        <v>119</v>
      </c>
      <c r="BE8" s="2029">
        <v>144</v>
      </c>
      <c r="BF8" s="797">
        <v>78</v>
      </c>
      <c r="BG8" s="556">
        <v>1</v>
      </c>
      <c r="BH8" s="2029">
        <v>15</v>
      </c>
      <c r="BI8" s="2029">
        <v>30</v>
      </c>
      <c r="BJ8" s="2029">
        <v>15</v>
      </c>
      <c r="BK8" s="2029">
        <v>2</v>
      </c>
      <c r="BL8" s="2029">
        <v>13</v>
      </c>
      <c r="BM8" s="798">
        <v>4</v>
      </c>
      <c r="BN8" s="542">
        <v>53</v>
      </c>
      <c r="BO8" s="2029">
        <v>2291</v>
      </c>
      <c r="BP8" s="2029">
        <v>1656</v>
      </c>
      <c r="BQ8" s="2029">
        <v>1509</v>
      </c>
      <c r="BR8" s="2029">
        <v>1420</v>
      </c>
      <c r="BS8" s="2029">
        <v>1440</v>
      </c>
      <c r="BT8" s="2029">
        <v>1215</v>
      </c>
      <c r="BU8" s="2010" t="s">
        <v>304</v>
      </c>
      <c r="BV8" s="799" t="s">
        <v>304</v>
      </c>
      <c r="BW8" s="2010" t="s">
        <v>304</v>
      </c>
      <c r="BX8" s="1994" t="s">
        <v>199</v>
      </c>
      <c r="BY8" s="799">
        <v>24</v>
      </c>
      <c r="BZ8" s="2060">
        <v>13</v>
      </c>
      <c r="CA8" s="1491"/>
      <c r="CB8" s="695">
        <v>26</v>
      </c>
      <c r="CC8" s="797">
        <v>3</v>
      </c>
      <c r="CD8" s="504">
        <v>6056</v>
      </c>
      <c r="CE8" s="797">
        <v>767</v>
      </c>
      <c r="CF8" s="800">
        <v>2582.1856478915274</v>
      </c>
      <c r="CG8" s="797">
        <v>205</v>
      </c>
      <c r="CH8" s="797">
        <v>4</v>
      </c>
      <c r="CI8" s="882">
        <v>116</v>
      </c>
      <c r="CJ8" s="798" t="s">
        <v>304</v>
      </c>
      <c r="CK8" s="542">
        <v>825</v>
      </c>
      <c r="CL8" s="491">
        <v>336.7</v>
      </c>
      <c r="CM8" s="490">
        <v>183</v>
      </c>
      <c r="CN8" s="491">
        <v>74.7</v>
      </c>
      <c r="CO8" s="556">
        <v>696</v>
      </c>
      <c r="CP8" s="55">
        <v>284.10000000000002</v>
      </c>
      <c r="CQ8" s="527"/>
      <c r="CR8" s="801">
        <v>234</v>
      </c>
      <c r="CS8" s="801">
        <v>3160</v>
      </c>
      <c r="CT8" s="801">
        <v>105</v>
      </c>
      <c r="CU8" s="801">
        <v>1275</v>
      </c>
      <c r="CV8" s="801">
        <v>10877</v>
      </c>
      <c r="CW8" s="801">
        <v>3368</v>
      </c>
      <c r="CX8" s="801">
        <v>3414</v>
      </c>
    </row>
    <row r="9" spans="1:102" s="1423" customFormat="1" ht="15.75" customHeight="1">
      <c r="A9" s="1401" t="s">
        <v>138</v>
      </c>
      <c r="B9" s="1402">
        <v>11392</v>
      </c>
      <c r="C9" s="1403">
        <v>36.299999999999997</v>
      </c>
      <c r="D9" s="1404">
        <v>9591</v>
      </c>
      <c r="E9" s="1405"/>
      <c r="F9" s="1406">
        <v>3</v>
      </c>
      <c r="G9" s="1407">
        <v>250</v>
      </c>
      <c r="H9" s="1407">
        <v>21</v>
      </c>
      <c r="I9" s="1407">
        <v>1400</v>
      </c>
      <c r="J9" s="1407">
        <v>4</v>
      </c>
      <c r="K9" s="1407">
        <v>98</v>
      </c>
      <c r="L9" s="1407">
        <v>2</v>
      </c>
      <c r="M9" s="1407">
        <v>100</v>
      </c>
      <c r="N9" s="1408">
        <v>301</v>
      </c>
      <c r="O9" s="1409">
        <v>7492</v>
      </c>
      <c r="P9" s="1410">
        <v>1414</v>
      </c>
      <c r="Q9" s="1407">
        <v>7</v>
      </c>
      <c r="R9" s="1408">
        <v>375</v>
      </c>
      <c r="S9" s="1407">
        <v>2</v>
      </c>
      <c r="T9" s="1407">
        <v>11</v>
      </c>
      <c r="U9" s="1408">
        <v>882</v>
      </c>
      <c r="V9" s="1407">
        <v>5</v>
      </c>
      <c r="W9" s="1408">
        <v>244</v>
      </c>
      <c r="X9" s="1409" t="s">
        <v>304</v>
      </c>
      <c r="Y9" s="802"/>
      <c r="Z9" s="1406">
        <v>111155</v>
      </c>
      <c r="AA9" s="1407">
        <v>24420</v>
      </c>
      <c r="AB9" s="1407">
        <v>32719846566</v>
      </c>
      <c r="AC9" s="1411">
        <v>98.4</v>
      </c>
      <c r="AD9" s="1409">
        <v>11</v>
      </c>
      <c r="AE9" s="1410"/>
      <c r="AF9" s="1402">
        <v>54676</v>
      </c>
      <c r="AG9" s="1997">
        <v>17.399999999999999</v>
      </c>
      <c r="AH9" s="1998">
        <v>39877</v>
      </c>
      <c r="AI9" s="1997">
        <v>22.6</v>
      </c>
      <c r="AJ9" s="1998">
        <v>492690</v>
      </c>
      <c r="AK9" s="1999">
        <v>94.5</v>
      </c>
      <c r="AL9" s="1997">
        <v>30.7</v>
      </c>
      <c r="AM9" s="1414">
        <v>25.6</v>
      </c>
      <c r="AN9" s="1538"/>
      <c r="AO9" s="1402">
        <v>1631</v>
      </c>
      <c r="AP9" s="1899">
        <v>30</v>
      </c>
      <c r="AQ9" s="2061">
        <v>3651</v>
      </c>
      <c r="AR9" s="2061">
        <v>67</v>
      </c>
      <c r="AS9" s="2061">
        <v>2544</v>
      </c>
      <c r="AT9" s="1998">
        <v>57</v>
      </c>
      <c r="AU9" s="2061">
        <v>983</v>
      </c>
      <c r="AV9" s="2061">
        <v>18</v>
      </c>
      <c r="AW9" s="1998">
        <v>2</v>
      </c>
      <c r="AX9" s="2061">
        <v>106</v>
      </c>
      <c r="AY9" s="2061">
        <v>56</v>
      </c>
      <c r="AZ9" s="2061">
        <v>83</v>
      </c>
      <c r="BA9" s="2062">
        <v>43</v>
      </c>
      <c r="BB9" s="1402">
        <v>29</v>
      </c>
      <c r="BC9" s="2061">
        <v>1184</v>
      </c>
      <c r="BD9" s="2061">
        <v>931</v>
      </c>
      <c r="BE9" s="2061">
        <v>1186</v>
      </c>
      <c r="BF9" s="1998">
        <v>740</v>
      </c>
      <c r="BG9" s="1417" t="s">
        <v>199</v>
      </c>
      <c r="BH9" s="2061" t="s">
        <v>199</v>
      </c>
      <c r="BI9" s="2061" t="s">
        <v>199</v>
      </c>
      <c r="BJ9" s="2061" t="s">
        <v>199</v>
      </c>
      <c r="BK9" s="2061" t="s">
        <v>199</v>
      </c>
      <c r="BL9" s="2061" t="s">
        <v>199</v>
      </c>
      <c r="BM9" s="2062" t="s">
        <v>199</v>
      </c>
      <c r="BN9" s="1402">
        <v>41</v>
      </c>
      <c r="BO9" s="2061">
        <v>542</v>
      </c>
      <c r="BP9" s="2061">
        <v>2065</v>
      </c>
      <c r="BQ9" s="2061">
        <v>1524</v>
      </c>
      <c r="BR9" s="2061">
        <v>385</v>
      </c>
      <c r="BS9" s="2061">
        <v>2134</v>
      </c>
      <c r="BT9" s="2061">
        <v>1310</v>
      </c>
      <c r="BU9" s="1998">
        <v>19</v>
      </c>
      <c r="BV9" s="1418">
        <v>262</v>
      </c>
      <c r="BW9" s="1998">
        <v>198</v>
      </c>
      <c r="BX9" s="2001" t="s">
        <v>199</v>
      </c>
      <c r="BY9" s="1418">
        <v>6</v>
      </c>
      <c r="BZ9" s="2062">
        <v>10</v>
      </c>
      <c r="CA9" s="870"/>
      <c r="CB9" s="1402">
        <v>34</v>
      </c>
      <c r="CC9" s="1404">
        <v>1</v>
      </c>
      <c r="CD9" s="1419">
        <v>6865</v>
      </c>
      <c r="CE9" s="1404">
        <v>481</v>
      </c>
      <c r="CF9" s="1420">
        <v>2185.6</v>
      </c>
      <c r="CG9" s="1404">
        <v>227</v>
      </c>
      <c r="CH9" s="1404">
        <v>4</v>
      </c>
      <c r="CI9" s="1415">
        <v>167</v>
      </c>
      <c r="CJ9" s="1416" t="s">
        <v>304</v>
      </c>
      <c r="CK9" s="1402">
        <v>1339</v>
      </c>
      <c r="CL9" s="1412">
        <v>412</v>
      </c>
      <c r="CM9" s="1404">
        <v>254</v>
      </c>
      <c r="CN9" s="1412">
        <v>78.2</v>
      </c>
      <c r="CO9" s="1417">
        <v>853</v>
      </c>
      <c r="CP9" s="1421">
        <v>262.5</v>
      </c>
      <c r="CQ9" s="1410"/>
      <c r="CR9" s="1422">
        <v>430</v>
      </c>
      <c r="CS9" s="1422">
        <v>4570</v>
      </c>
      <c r="CT9" s="1422">
        <v>172</v>
      </c>
      <c r="CU9" s="1422">
        <v>2197</v>
      </c>
      <c r="CV9" s="1422">
        <v>15658</v>
      </c>
      <c r="CW9" s="1422">
        <v>5043</v>
      </c>
      <c r="CX9" s="1422">
        <v>3975</v>
      </c>
    </row>
    <row r="10" spans="1:102" ht="15.75" customHeight="1">
      <c r="A10" s="656" t="s">
        <v>139</v>
      </c>
      <c r="B10" s="530">
        <v>7622</v>
      </c>
      <c r="C10" s="524">
        <v>29.6</v>
      </c>
      <c r="D10" s="146">
        <v>6464</v>
      </c>
      <c r="E10" s="1312"/>
      <c r="F10" s="531">
        <v>2</v>
      </c>
      <c r="G10" s="155">
        <v>135</v>
      </c>
      <c r="H10" s="155">
        <v>13</v>
      </c>
      <c r="I10" s="155">
        <v>854</v>
      </c>
      <c r="J10" s="155">
        <v>6</v>
      </c>
      <c r="K10" s="155">
        <v>159</v>
      </c>
      <c r="L10" s="155">
        <v>1</v>
      </c>
      <c r="M10" s="155">
        <v>60</v>
      </c>
      <c r="N10" s="152">
        <v>127</v>
      </c>
      <c r="O10" s="149">
        <v>4271</v>
      </c>
      <c r="P10" s="532">
        <v>903</v>
      </c>
      <c r="Q10" s="155">
        <v>6</v>
      </c>
      <c r="R10" s="152">
        <v>154</v>
      </c>
      <c r="S10" s="155">
        <v>2</v>
      </c>
      <c r="T10" s="155">
        <v>10</v>
      </c>
      <c r="U10" s="152">
        <v>980</v>
      </c>
      <c r="V10" s="155">
        <v>3</v>
      </c>
      <c r="W10" s="152">
        <v>97</v>
      </c>
      <c r="X10" s="149" t="s">
        <v>199</v>
      </c>
      <c r="Y10" s="526"/>
      <c r="Z10" s="531">
        <v>87911</v>
      </c>
      <c r="AA10" s="155">
        <v>17655</v>
      </c>
      <c r="AB10" s="155">
        <v>29456049768</v>
      </c>
      <c r="AC10" s="166">
        <v>98.7</v>
      </c>
      <c r="AD10" s="149">
        <v>11</v>
      </c>
      <c r="AE10" s="527"/>
      <c r="AF10" s="530">
        <v>48303</v>
      </c>
      <c r="AG10" s="1995">
        <v>18.4908145023294</v>
      </c>
      <c r="AH10" s="1994">
        <v>34321</v>
      </c>
      <c r="AI10" s="1995">
        <v>25.286602616998699</v>
      </c>
      <c r="AJ10" s="1994">
        <v>423142.10402216378</v>
      </c>
      <c r="AK10" s="1996">
        <v>92.49</v>
      </c>
      <c r="AL10" s="1995">
        <v>37.5</v>
      </c>
      <c r="AM10" s="533">
        <v>50.5</v>
      </c>
      <c r="AN10" s="704"/>
      <c r="AO10" s="530">
        <v>914</v>
      </c>
      <c r="AP10" s="796">
        <v>21</v>
      </c>
      <c r="AQ10" s="2005">
        <v>3345</v>
      </c>
      <c r="AR10" s="2005">
        <v>76</v>
      </c>
      <c r="AS10" s="1994">
        <v>2323</v>
      </c>
      <c r="AT10" s="1994">
        <v>62</v>
      </c>
      <c r="AU10" s="2005">
        <v>361</v>
      </c>
      <c r="AV10" s="2005">
        <v>8</v>
      </c>
      <c r="AW10" s="1994" t="s">
        <v>199</v>
      </c>
      <c r="AX10" s="2005" t="s">
        <v>199</v>
      </c>
      <c r="AY10" s="2005" t="s">
        <v>199</v>
      </c>
      <c r="AZ10" s="2005" t="s">
        <v>199</v>
      </c>
      <c r="BA10" s="2063" t="s">
        <v>199</v>
      </c>
      <c r="BB10" s="530">
        <v>48</v>
      </c>
      <c r="BC10" s="2005">
        <v>1645</v>
      </c>
      <c r="BD10" s="2005">
        <v>1283</v>
      </c>
      <c r="BE10" s="2005">
        <v>1561</v>
      </c>
      <c r="BF10" s="1994">
        <v>1057</v>
      </c>
      <c r="BG10" s="536" t="s">
        <v>199</v>
      </c>
      <c r="BH10" s="2005" t="s">
        <v>199</v>
      </c>
      <c r="BI10" s="2005" t="s">
        <v>199</v>
      </c>
      <c r="BJ10" s="2005" t="s">
        <v>199</v>
      </c>
      <c r="BK10" s="2005" t="s">
        <v>199</v>
      </c>
      <c r="BL10" s="2005" t="s">
        <v>199</v>
      </c>
      <c r="BM10" s="2063" t="s">
        <v>199</v>
      </c>
      <c r="BN10" s="530">
        <v>51</v>
      </c>
      <c r="BO10" s="2005">
        <v>1199</v>
      </c>
      <c r="BP10" s="2005">
        <v>1915</v>
      </c>
      <c r="BQ10" s="2005">
        <v>1434</v>
      </c>
      <c r="BR10" s="2005">
        <v>675</v>
      </c>
      <c r="BS10" s="2005">
        <v>1800</v>
      </c>
      <c r="BT10" s="2005">
        <v>1174</v>
      </c>
      <c r="BU10" s="1994">
        <v>8</v>
      </c>
      <c r="BV10" s="796">
        <v>143</v>
      </c>
      <c r="BW10" s="1994">
        <v>93</v>
      </c>
      <c r="BX10" s="1994" t="s">
        <v>199</v>
      </c>
      <c r="BY10" s="796">
        <v>21</v>
      </c>
      <c r="BZ10" s="2063">
        <v>8</v>
      </c>
      <c r="CA10" s="529"/>
      <c r="CB10" s="530">
        <v>19</v>
      </c>
      <c r="CC10" s="146">
        <v>2</v>
      </c>
      <c r="CD10" s="168">
        <v>4352</v>
      </c>
      <c r="CE10" s="146">
        <v>387</v>
      </c>
      <c r="CF10" s="535">
        <v>1666</v>
      </c>
      <c r="CG10" s="146">
        <v>201</v>
      </c>
      <c r="CH10" s="146">
        <v>2</v>
      </c>
      <c r="CI10" s="167">
        <v>123</v>
      </c>
      <c r="CJ10" s="157" t="s">
        <v>304</v>
      </c>
      <c r="CK10" s="530">
        <v>674</v>
      </c>
      <c r="CL10" s="144">
        <v>250.6</v>
      </c>
      <c r="CM10" s="146">
        <v>192</v>
      </c>
      <c r="CN10" s="144">
        <v>71.400000000000006</v>
      </c>
      <c r="CO10" s="536">
        <v>702</v>
      </c>
      <c r="CP10" s="147">
        <v>261</v>
      </c>
      <c r="CQ10" s="527"/>
      <c r="CR10" s="537">
        <v>459</v>
      </c>
      <c r="CS10" s="537">
        <v>3472</v>
      </c>
      <c r="CT10" s="537">
        <v>135</v>
      </c>
      <c r="CU10" s="537">
        <v>1260</v>
      </c>
      <c r="CV10" s="537">
        <v>10604</v>
      </c>
      <c r="CW10" s="537">
        <v>3194</v>
      </c>
      <c r="CX10" s="537">
        <v>4117</v>
      </c>
    </row>
    <row r="11" spans="1:102" ht="15.6" customHeight="1">
      <c r="A11" s="658" t="s">
        <v>140</v>
      </c>
      <c r="B11" s="1424">
        <v>3844</v>
      </c>
      <c r="C11" s="550">
        <v>18.2</v>
      </c>
      <c r="D11" s="1428">
        <v>3247</v>
      </c>
      <c r="E11" s="1312"/>
      <c r="F11" s="1436">
        <v>1</v>
      </c>
      <c r="G11" s="1445">
        <v>50</v>
      </c>
      <c r="H11" s="1445">
        <v>10</v>
      </c>
      <c r="I11" s="1445">
        <v>619</v>
      </c>
      <c r="J11" s="1445">
        <v>8</v>
      </c>
      <c r="K11" s="1445">
        <v>194</v>
      </c>
      <c r="L11" s="1445" t="s">
        <v>199</v>
      </c>
      <c r="M11" s="1445" t="s">
        <v>199</v>
      </c>
      <c r="N11" s="1447">
        <v>56</v>
      </c>
      <c r="O11" s="1431">
        <v>2121</v>
      </c>
      <c r="P11" s="527">
        <v>779</v>
      </c>
      <c r="Q11" s="1445">
        <v>5</v>
      </c>
      <c r="R11" s="1447">
        <v>169</v>
      </c>
      <c r="S11" s="1445">
        <v>2</v>
      </c>
      <c r="T11" s="1445">
        <v>7</v>
      </c>
      <c r="U11" s="1447">
        <v>730</v>
      </c>
      <c r="V11" s="1445">
        <v>2</v>
      </c>
      <c r="W11" s="1447">
        <v>148</v>
      </c>
      <c r="X11" s="1431">
        <v>5</v>
      </c>
      <c r="Y11" s="526"/>
      <c r="Z11" s="527">
        <v>70154</v>
      </c>
      <c r="AA11" s="1445">
        <v>11645</v>
      </c>
      <c r="AB11" s="1445">
        <v>20066164473</v>
      </c>
      <c r="AC11" s="1444">
        <v>98.1</v>
      </c>
      <c r="AD11" s="1431">
        <v>13</v>
      </c>
      <c r="AE11" s="527"/>
      <c r="AF11" s="1424">
        <v>39229</v>
      </c>
      <c r="AG11" s="1997">
        <v>18.399999999999999</v>
      </c>
      <c r="AH11" s="2001">
        <v>28133</v>
      </c>
      <c r="AI11" s="2000">
        <v>25.6</v>
      </c>
      <c r="AJ11" s="2001">
        <v>435851</v>
      </c>
      <c r="AK11" s="2004">
        <v>93.2</v>
      </c>
      <c r="AL11" s="2000">
        <v>34</v>
      </c>
      <c r="AM11" s="1487">
        <v>23.7</v>
      </c>
      <c r="AN11" s="704"/>
      <c r="AO11" s="1424">
        <v>1157</v>
      </c>
      <c r="AP11" s="2003">
        <v>29</v>
      </c>
      <c r="AQ11" s="2003">
        <v>2708</v>
      </c>
      <c r="AR11" s="2003">
        <v>68</v>
      </c>
      <c r="AS11" s="2001">
        <v>1966</v>
      </c>
      <c r="AT11" s="2001">
        <v>61</v>
      </c>
      <c r="AU11" s="2003">
        <v>548</v>
      </c>
      <c r="AV11" s="2003">
        <v>14</v>
      </c>
      <c r="AW11" s="2001" t="s">
        <v>199</v>
      </c>
      <c r="AX11" s="2003" t="s">
        <v>199</v>
      </c>
      <c r="AY11" s="2003" t="s">
        <v>199</v>
      </c>
      <c r="AZ11" s="2003" t="s">
        <v>199</v>
      </c>
      <c r="BA11" s="2064" t="s">
        <v>199</v>
      </c>
      <c r="BB11" s="1424">
        <v>15</v>
      </c>
      <c r="BC11" s="2003">
        <v>327</v>
      </c>
      <c r="BD11" s="2003">
        <v>303</v>
      </c>
      <c r="BE11" s="2003">
        <v>263</v>
      </c>
      <c r="BF11" s="2001">
        <v>203</v>
      </c>
      <c r="BG11" s="549" t="s">
        <v>199</v>
      </c>
      <c r="BH11" s="2003" t="s">
        <v>199</v>
      </c>
      <c r="BI11" s="2003" t="s">
        <v>199</v>
      </c>
      <c r="BJ11" s="2003" t="s">
        <v>199</v>
      </c>
      <c r="BK11" s="2003" t="s">
        <v>199</v>
      </c>
      <c r="BL11" s="2003" t="s">
        <v>199</v>
      </c>
      <c r="BM11" s="2064" t="s">
        <v>199</v>
      </c>
      <c r="BN11" s="1424">
        <v>69</v>
      </c>
      <c r="BO11" s="2003">
        <v>1093</v>
      </c>
      <c r="BP11" s="2003">
        <v>2732</v>
      </c>
      <c r="BQ11" s="2003">
        <v>2175</v>
      </c>
      <c r="BR11" s="2003">
        <v>734</v>
      </c>
      <c r="BS11" s="2003">
        <v>2418</v>
      </c>
      <c r="BT11" s="2003">
        <v>1723</v>
      </c>
      <c r="BU11" s="2001">
        <v>2</v>
      </c>
      <c r="BV11" s="529">
        <v>31</v>
      </c>
      <c r="BW11" s="2001">
        <v>25</v>
      </c>
      <c r="BX11" s="2001" t="s">
        <v>199</v>
      </c>
      <c r="BY11" s="529">
        <v>15</v>
      </c>
      <c r="BZ11" s="2064">
        <v>13</v>
      </c>
      <c r="CA11" s="529"/>
      <c r="CB11" s="1424">
        <v>20</v>
      </c>
      <c r="CC11" s="1428">
        <v>1</v>
      </c>
      <c r="CD11" s="1489">
        <v>3955</v>
      </c>
      <c r="CE11" s="1428">
        <v>608</v>
      </c>
      <c r="CF11" s="1490">
        <v>1850.4</v>
      </c>
      <c r="CG11" s="1428">
        <v>167</v>
      </c>
      <c r="CH11" s="1428">
        <v>3</v>
      </c>
      <c r="CI11" s="1441">
        <v>89</v>
      </c>
      <c r="CJ11" s="1468">
        <v>1</v>
      </c>
      <c r="CK11" s="1424">
        <v>573</v>
      </c>
      <c r="CL11" s="1425">
        <v>264.5</v>
      </c>
      <c r="CM11" s="1428">
        <v>148</v>
      </c>
      <c r="CN11" s="1425">
        <v>68.3</v>
      </c>
      <c r="CO11" s="549">
        <v>488</v>
      </c>
      <c r="CP11" s="1429">
        <v>225.3</v>
      </c>
      <c r="CQ11" s="527"/>
      <c r="CR11" s="1491">
        <v>284</v>
      </c>
      <c r="CS11" s="1491">
        <v>2632</v>
      </c>
      <c r="CT11" s="1491">
        <v>102</v>
      </c>
      <c r="CU11" s="1491">
        <v>778</v>
      </c>
      <c r="CV11" s="1491">
        <v>8147</v>
      </c>
      <c r="CW11" s="1491">
        <v>2357</v>
      </c>
      <c r="CX11" s="1491">
        <v>3332</v>
      </c>
    </row>
    <row r="12" spans="1:102" s="1207" customFormat="1" ht="15.75" customHeight="1">
      <c r="A12" s="656" t="s">
        <v>141</v>
      </c>
      <c r="B12" s="530">
        <v>4882</v>
      </c>
      <c r="C12" s="524">
        <v>17.399999999999999</v>
      </c>
      <c r="D12" s="146">
        <v>3951</v>
      </c>
      <c r="E12" s="1312"/>
      <c r="F12" s="531">
        <v>2</v>
      </c>
      <c r="G12" s="155">
        <v>100</v>
      </c>
      <c r="H12" s="155">
        <v>23</v>
      </c>
      <c r="I12" s="155">
        <v>1586</v>
      </c>
      <c r="J12" s="155">
        <v>4</v>
      </c>
      <c r="K12" s="155">
        <v>116</v>
      </c>
      <c r="L12" s="155">
        <v>1</v>
      </c>
      <c r="M12" s="155">
        <v>44</v>
      </c>
      <c r="N12" s="152">
        <v>135</v>
      </c>
      <c r="O12" s="149">
        <v>3549</v>
      </c>
      <c r="P12" s="532">
        <v>1012</v>
      </c>
      <c r="Q12" s="155">
        <v>5</v>
      </c>
      <c r="R12" s="152">
        <v>307</v>
      </c>
      <c r="S12" s="155">
        <v>28</v>
      </c>
      <c r="T12" s="155">
        <v>9</v>
      </c>
      <c r="U12" s="152">
        <v>874</v>
      </c>
      <c r="V12" s="155">
        <v>6</v>
      </c>
      <c r="W12" s="152">
        <v>298</v>
      </c>
      <c r="X12" s="149">
        <v>3</v>
      </c>
      <c r="Y12" s="526"/>
      <c r="Z12" s="532">
        <v>81842</v>
      </c>
      <c r="AA12" s="155">
        <v>17264</v>
      </c>
      <c r="AB12" s="155">
        <v>27226371193</v>
      </c>
      <c r="AC12" s="166">
        <v>98.9</v>
      </c>
      <c r="AD12" s="149">
        <v>11</v>
      </c>
      <c r="AE12" s="527"/>
      <c r="AF12" s="530">
        <v>45791</v>
      </c>
      <c r="AG12" s="1995">
        <v>16.600000000000001</v>
      </c>
      <c r="AH12" s="1994">
        <v>32552</v>
      </c>
      <c r="AI12" s="1995">
        <v>23.5</v>
      </c>
      <c r="AJ12" s="796">
        <v>439160</v>
      </c>
      <c r="AK12" s="1996">
        <v>94.1</v>
      </c>
      <c r="AL12" s="1995">
        <v>46.1</v>
      </c>
      <c r="AM12" s="533">
        <v>11.6</v>
      </c>
      <c r="AN12" s="704"/>
      <c r="AO12" s="530">
        <v>1342</v>
      </c>
      <c r="AP12" s="871">
        <v>24</v>
      </c>
      <c r="AQ12" s="2005">
        <v>3858</v>
      </c>
      <c r="AR12" s="2065">
        <v>70</v>
      </c>
      <c r="AS12" s="1994">
        <v>2694</v>
      </c>
      <c r="AT12" s="2066">
        <v>59</v>
      </c>
      <c r="AU12" s="2005">
        <v>510</v>
      </c>
      <c r="AV12" s="2065">
        <v>9</v>
      </c>
      <c r="AW12" s="1994">
        <v>7</v>
      </c>
      <c r="AX12" s="2005">
        <v>320</v>
      </c>
      <c r="AY12" s="2005">
        <v>175</v>
      </c>
      <c r="AZ12" s="2005">
        <v>238</v>
      </c>
      <c r="BA12" s="2063">
        <v>122</v>
      </c>
      <c r="BB12" s="530">
        <v>34</v>
      </c>
      <c r="BC12" s="2005">
        <v>1881</v>
      </c>
      <c r="BD12" s="2005">
        <v>1335</v>
      </c>
      <c r="BE12" s="2005">
        <v>1581</v>
      </c>
      <c r="BF12" s="1994">
        <v>970</v>
      </c>
      <c r="BG12" s="536" t="s">
        <v>304</v>
      </c>
      <c r="BH12" s="2005" t="s">
        <v>304</v>
      </c>
      <c r="BI12" s="2005" t="s">
        <v>304</v>
      </c>
      <c r="BJ12" s="2005" t="s">
        <v>304</v>
      </c>
      <c r="BK12" s="2005" t="s">
        <v>304</v>
      </c>
      <c r="BL12" s="2005" t="s">
        <v>304</v>
      </c>
      <c r="BM12" s="2063" t="s">
        <v>304</v>
      </c>
      <c r="BN12" s="530">
        <v>41</v>
      </c>
      <c r="BO12" s="2005">
        <v>1537</v>
      </c>
      <c r="BP12" s="2005">
        <v>2145</v>
      </c>
      <c r="BQ12" s="2005">
        <v>1566</v>
      </c>
      <c r="BR12" s="2005">
        <v>1173</v>
      </c>
      <c r="BS12" s="2005">
        <v>2144</v>
      </c>
      <c r="BT12" s="2005">
        <v>1324</v>
      </c>
      <c r="BU12" s="1994">
        <v>28</v>
      </c>
      <c r="BV12" s="796">
        <v>409</v>
      </c>
      <c r="BW12" s="1994">
        <v>303</v>
      </c>
      <c r="BX12" s="1994" t="s">
        <v>199</v>
      </c>
      <c r="BY12" s="796">
        <v>42</v>
      </c>
      <c r="BZ12" s="2063">
        <v>8</v>
      </c>
      <c r="CA12" s="529"/>
      <c r="CB12" s="530">
        <v>26</v>
      </c>
      <c r="CC12" s="146">
        <v>1</v>
      </c>
      <c r="CD12" s="168">
        <v>4720</v>
      </c>
      <c r="CE12" s="146">
        <v>268</v>
      </c>
      <c r="CF12" s="535">
        <v>1711.7636605630687</v>
      </c>
      <c r="CG12" s="146">
        <v>265</v>
      </c>
      <c r="CH12" s="146">
        <v>2</v>
      </c>
      <c r="CI12" s="167">
        <v>185</v>
      </c>
      <c r="CJ12" s="146" t="s">
        <v>199</v>
      </c>
      <c r="CK12" s="530">
        <v>867</v>
      </c>
      <c r="CL12" s="144">
        <v>311.41122804496968</v>
      </c>
      <c r="CM12" s="146">
        <v>445</v>
      </c>
      <c r="CN12" s="144">
        <v>159.83621277971338</v>
      </c>
      <c r="CO12" s="536">
        <v>885</v>
      </c>
      <c r="CP12" s="147">
        <v>317.8765130562839</v>
      </c>
      <c r="CQ12" s="527"/>
      <c r="CR12" s="537">
        <v>362</v>
      </c>
      <c r="CS12" s="537">
        <v>2923</v>
      </c>
      <c r="CT12" s="537">
        <v>130</v>
      </c>
      <c r="CU12" s="537">
        <v>1211</v>
      </c>
      <c r="CV12" s="537">
        <v>9554</v>
      </c>
      <c r="CW12" s="537">
        <v>2511</v>
      </c>
      <c r="CX12" s="537">
        <v>3945</v>
      </c>
    </row>
    <row r="13" spans="1:102" ht="15.75" customHeight="1">
      <c r="A13" s="658" t="s">
        <v>142</v>
      </c>
      <c r="B13" s="1424">
        <v>5127</v>
      </c>
      <c r="C13" s="1425">
        <v>17.3</v>
      </c>
      <c r="D13" s="1428">
        <v>4231</v>
      </c>
      <c r="E13" s="1312"/>
      <c r="F13" s="1436">
        <v>3</v>
      </c>
      <c r="G13" s="1445">
        <v>205</v>
      </c>
      <c r="H13" s="1445">
        <v>24</v>
      </c>
      <c r="I13" s="1445">
        <v>1573</v>
      </c>
      <c r="J13" s="1445">
        <v>5</v>
      </c>
      <c r="K13" s="1445">
        <v>145</v>
      </c>
      <c r="L13" s="1445">
        <v>1</v>
      </c>
      <c r="M13" s="1445">
        <v>50</v>
      </c>
      <c r="N13" s="1447">
        <v>61</v>
      </c>
      <c r="O13" s="1431">
        <v>1810</v>
      </c>
      <c r="P13" s="527">
        <v>926</v>
      </c>
      <c r="Q13" s="1445">
        <v>9</v>
      </c>
      <c r="R13" s="1447">
        <v>370</v>
      </c>
      <c r="S13" s="1445">
        <v>1</v>
      </c>
      <c r="T13" s="1445">
        <v>13</v>
      </c>
      <c r="U13" s="1447">
        <v>1318</v>
      </c>
      <c r="V13" s="1445" t="s">
        <v>199</v>
      </c>
      <c r="W13" s="1447" t="s">
        <v>199</v>
      </c>
      <c r="X13" s="1431">
        <v>3</v>
      </c>
      <c r="Y13" s="526"/>
      <c r="Z13" s="1436">
        <v>97846</v>
      </c>
      <c r="AA13" s="1445">
        <v>20196</v>
      </c>
      <c r="AB13" s="1445">
        <v>29770483445</v>
      </c>
      <c r="AC13" s="1444">
        <v>97.9</v>
      </c>
      <c r="AD13" s="1431">
        <v>18</v>
      </c>
      <c r="AE13" s="527"/>
      <c r="AF13" s="1424">
        <v>48647</v>
      </c>
      <c r="AG13" s="2000">
        <v>16.693547280139459</v>
      </c>
      <c r="AH13" s="2001">
        <v>34856</v>
      </c>
      <c r="AI13" s="2000">
        <v>23.793141109654872</v>
      </c>
      <c r="AJ13" s="2001">
        <v>504217.33800645464</v>
      </c>
      <c r="AK13" s="2004">
        <v>92.3</v>
      </c>
      <c r="AL13" s="2000">
        <v>37</v>
      </c>
      <c r="AM13" s="1487">
        <v>16</v>
      </c>
      <c r="AN13" s="704"/>
      <c r="AO13" s="1424">
        <v>1089</v>
      </c>
      <c r="AP13" s="529">
        <v>20.539419087136899</v>
      </c>
      <c r="AQ13" s="2003">
        <v>4128</v>
      </c>
      <c r="AR13" s="2003">
        <v>77.857412297246299</v>
      </c>
      <c r="AS13" s="2001">
        <v>2719</v>
      </c>
      <c r="AT13" s="2001">
        <v>63.144449605201999</v>
      </c>
      <c r="AU13" s="2003">
        <v>359</v>
      </c>
      <c r="AV13" s="2003">
        <v>6.7710298000754401</v>
      </c>
      <c r="AW13" s="2001">
        <v>5</v>
      </c>
      <c r="AX13" s="2003">
        <v>264</v>
      </c>
      <c r="AY13" s="2003">
        <v>167</v>
      </c>
      <c r="AZ13" s="2003">
        <v>139</v>
      </c>
      <c r="BA13" s="2064">
        <v>67</v>
      </c>
      <c r="BB13" s="1424">
        <v>39</v>
      </c>
      <c r="BC13" s="2003">
        <v>1486</v>
      </c>
      <c r="BD13" s="2003">
        <v>1539</v>
      </c>
      <c r="BE13" s="2003">
        <v>1583</v>
      </c>
      <c r="BF13" s="2001">
        <v>1076</v>
      </c>
      <c r="BG13" s="549" t="s">
        <v>199</v>
      </c>
      <c r="BH13" s="549" t="s">
        <v>199</v>
      </c>
      <c r="BI13" s="549" t="s">
        <v>199</v>
      </c>
      <c r="BJ13" s="549" t="s">
        <v>199</v>
      </c>
      <c r="BK13" s="549" t="s">
        <v>199</v>
      </c>
      <c r="BL13" s="549">
        <v>1</v>
      </c>
      <c r="BM13" s="1438">
        <v>1</v>
      </c>
      <c r="BN13" s="1424">
        <v>38</v>
      </c>
      <c r="BO13" s="2003">
        <v>1284</v>
      </c>
      <c r="BP13" s="2003">
        <v>2336</v>
      </c>
      <c r="BQ13" s="2003">
        <v>1834</v>
      </c>
      <c r="BR13" s="2003">
        <v>712</v>
      </c>
      <c r="BS13" s="2003">
        <v>2340</v>
      </c>
      <c r="BT13" s="2003">
        <v>1311</v>
      </c>
      <c r="BU13" s="2001">
        <v>15</v>
      </c>
      <c r="BV13" s="529">
        <v>279</v>
      </c>
      <c r="BW13" s="2001">
        <v>147</v>
      </c>
      <c r="BX13" s="2001" t="s">
        <v>199</v>
      </c>
      <c r="BY13" s="529">
        <v>38</v>
      </c>
      <c r="BZ13" s="2064">
        <v>9</v>
      </c>
      <c r="CA13" s="529"/>
      <c r="CB13" s="1424">
        <v>21</v>
      </c>
      <c r="CC13" s="1428" t="s">
        <v>304</v>
      </c>
      <c r="CD13" s="1489">
        <v>5400</v>
      </c>
      <c r="CE13" s="1428" t="s">
        <v>304</v>
      </c>
      <c r="CF13" s="1490">
        <v>1853</v>
      </c>
      <c r="CG13" s="1428">
        <v>285</v>
      </c>
      <c r="CH13" s="1428" t="s">
        <v>304</v>
      </c>
      <c r="CI13" s="1441">
        <v>143</v>
      </c>
      <c r="CJ13" s="1468" t="s">
        <v>304</v>
      </c>
      <c r="CK13" s="1424">
        <v>1272</v>
      </c>
      <c r="CL13" s="1425">
        <v>436.5</v>
      </c>
      <c r="CM13" s="1428">
        <v>230</v>
      </c>
      <c r="CN13" s="1425">
        <v>78.900000000000006</v>
      </c>
      <c r="CO13" s="549">
        <v>907</v>
      </c>
      <c r="CP13" s="1429">
        <v>311.2</v>
      </c>
      <c r="CQ13" s="527"/>
      <c r="CR13" s="1491">
        <v>302</v>
      </c>
      <c r="CS13" s="1491">
        <v>3212</v>
      </c>
      <c r="CT13" s="1491">
        <v>79</v>
      </c>
      <c r="CU13" s="1491">
        <v>1008</v>
      </c>
      <c r="CV13" s="1491">
        <v>12633</v>
      </c>
      <c r="CW13" s="1491">
        <v>2553</v>
      </c>
      <c r="CX13" s="1491">
        <v>3318</v>
      </c>
    </row>
    <row r="14" spans="1:102" ht="15.75" customHeight="1">
      <c r="A14" s="656" t="s">
        <v>143</v>
      </c>
      <c r="B14" s="530">
        <v>2094</v>
      </c>
      <c r="C14" s="524">
        <v>8.6999999999999993</v>
      </c>
      <c r="D14" s="146">
        <v>1768</v>
      </c>
      <c r="E14" s="1312"/>
      <c r="F14" s="531">
        <v>2</v>
      </c>
      <c r="G14" s="155">
        <v>150</v>
      </c>
      <c r="H14" s="155">
        <v>15</v>
      </c>
      <c r="I14" s="155">
        <v>1296</v>
      </c>
      <c r="J14" s="155">
        <v>17</v>
      </c>
      <c r="K14" s="155">
        <v>484</v>
      </c>
      <c r="L14" s="155">
        <v>1</v>
      </c>
      <c r="M14" s="155">
        <v>50</v>
      </c>
      <c r="N14" s="152">
        <v>73</v>
      </c>
      <c r="O14" s="149">
        <v>2101</v>
      </c>
      <c r="P14" s="532">
        <v>798</v>
      </c>
      <c r="Q14" s="155">
        <v>2</v>
      </c>
      <c r="R14" s="152">
        <v>100</v>
      </c>
      <c r="S14" s="155">
        <v>4</v>
      </c>
      <c r="T14" s="155">
        <v>5</v>
      </c>
      <c r="U14" s="152">
        <v>429</v>
      </c>
      <c r="V14" s="155">
        <v>1</v>
      </c>
      <c r="W14" s="152">
        <v>18</v>
      </c>
      <c r="X14" s="149" t="s">
        <v>199</v>
      </c>
      <c r="Y14" s="526"/>
      <c r="Z14" s="531">
        <v>73166</v>
      </c>
      <c r="AA14" s="155">
        <v>12416</v>
      </c>
      <c r="AB14" s="155">
        <v>21677292246</v>
      </c>
      <c r="AC14" s="166">
        <v>98.96</v>
      </c>
      <c r="AD14" s="149">
        <v>15</v>
      </c>
      <c r="AE14" s="527"/>
      <c r="AF14" s="530">
        <v>38038</v>
      </c>
      <c r="AG14" s="1995">
        <v>16.2</v>
      </c>
      <c r="AH14" s="1994">
        <v>26143</v>
      </c>
      <c r="AI14" s="1995">
        <v>24.6</v>
      </c>
      <c r="AJ14" s="1994">
        <v>456386</v>
      </c>
      <c r="AK14" s="1996">
        <v>92.9</v>
      </c>
      <c r="AL14" s="1995">
        <v>45.9</v>
      </c>
      <c r="AM14" s="533">
        <v>29.5</v>
      </c>
      <c r="AN14" s="704"/>
      <c r="AO14" s="530">
        <v>863</v>
      </c>
      <c r="AP14" s="796">
        <v>18</v>
      </c>
      <c r="AQ14" s="2005">
        <v>3448</v>
      </c>
      <c r="AR14" s="2005">
        <v>71</v>
      </c>
      <c r="AS14" s="1994">
        <v>2379</v>
      </c>
      <c r="AT14" s="1994">
        <v>56</v>
      </c>
      <c r="AU14" s="2005">
        <v>497</v>
      </c>
      <c r="AV14" s="1994">
        <v>10</v>
      </c>
      <c r="AW14" s="1994">
        <v>10</v>
      </c>
      <c r="AX14" s="2005">
        <v>638</v>
      </c>
      <c r="AY14" s="2005">
        <v>342</v>
      </c>
      <c r="AZ14" s="2005">
        <v>409</v>
      </c>
      <c r="BA14" s="2063">
        <v>254</v>
      </c>
      <c r="BB14" s="530">
        <v>29</v>
      </c>
      <c r="BC14" s="2005">
        <v>1346</v>
      </c>
      <c r="BD14" s="2005">
        <v>1093</v>
      </c>
      <c r="BE14" s="2005">
        <v>1232</v>
      </c>
      <c r="BF14" s="1994">
        <v>828</v>
      </c>
      <c r="BG14" s="536" t="s">
        <v>199</v>
      </c>
      <c r="BH14" s="2005" t="s">
        <v>199</v>
      </c>
      <c r="BI14" s="2005" t="s">
        <v>199</v>
      </c>
      <c r="BJ14" s="2005" t="s">
        <v>199</v>
      </c>
      <c r="BK14" s="2005" t="s">
        <v>199</v>
      </c>
      <c r="BL14" s="2005" t="s">
        <v>199</v>
      </c>
      <c r="BM14" s="2063" t="s">
        <v>199</v>
      </c>
      <c r="BN14" s="530">
        <v>32</v>
      </c>
      <c r="BO14" s="2005">
        <v>937</v>
      </c>
      <c r="BP14" s="2005">
        <v>1697</v>
      </c>
      <c r="BQ14" s="2005">
        <v>1255</v>
      </c>
      <c r="BR14" s="2005">
        <v>611</v>
      </c>
      <c r="BS14" s="2005">
        <v>1693</v>
      </c>
      <c r="BT14" s="2005">
        <v>1068</v>
      </c>
      <c r="BU14" s="1994">
        <v>22</v>
      </c>
      <c r="BV14" s="796">
        <v>195</v>
      </c>
      <c r="BW14" s="1994">
        <v>133</v>
      </c>
      <c r="BX14" s="1994" t="s">
        <v>304</v>
      </c>
      <c r="BY14" s="796">
        <v>3</v>
      </c>
      <c r="BZ14" s="2063">
        <v>26</v>
      </c>
      <c r="CA14" s="529"/>
      <c r="CB14" s="530">
        <v>17</v>
      </c>
      <c r="CC14" s="146">
        <v>1</v>
      </c>
      <c r="CD14" s="168">
        <v>5019</v>
      </c>
      <c r="CE14" s="146">
        <v>528</v>
      </c>
      <c r="CF14" s="535">
        <v>2106.7344985644486</v>
      </c>
      <c r="CG14" s="146">
        <v>252</v>
      </c>
      <c r="CH14" s="146">
        <v>2</v>
      </c>
      <c r="CI14" s="167">
        <v>133</v>
      </c>
      <c r="CJ14" s="146" t="s">
        <v>199</v>
      </c>
      <c r="CK14" s="530">
        <v>1245</v>
      </c>
      <c r="CL14" s="144">
        <v>517.70380689024262</v>
      </c>
      <c r="CM14" s="146">
        <v>217</v>
      </c>
      <c r="CN14" s="144">
        <v>90.234318148741082</v>
      </c>
      <c r="CO14" s="536">
        <v>765</v>
      </c>
      <c r="CP14" s="147">
        <v>318.107158450631</v>
      </c>
      <c r="CQ14" s="527"/>
      <c r="CR14" s="537">
        <v>195</v>
      </c>
      <c r="CS14" s="537">
        <v>1920</v>
      </c>
      <c r="CT14" s="537">
        <v>80</v>
      </c>
      <c r="CU14" s="537">
        <v>1201</v>
      </c>
      <c r="CV14" s="537">
        <v>10702</v>
      </c>
      <c r="CW14" s="537">
        <v>1910</v>
      </c>
      <c r="CX14" s="537">
        <v>1960</v>
      </c>
    </row>
    <row r="15" spans="1:102" ht="15.75" customHeight="1">
      <c r="A15" s="658" t="s">
        <v>144</v>
      </c>
      <c r="B15" s="1700">
        <v>3277</v>
      </c>
      <c r="C15" s="1774">
        <v>12.2</v>
      </c>
      <c r="D15" s="1702">
        <v>2746</v>
      </c>
      <c r="E15" s="1312"/>
      <c r="F15" s="1453">
        <v>2</v>
      </c>
      <c r="G15" s="1451">
        <v>150</v>
      </c>
      <c r="H15" s="1451">
        <v>22</v>
      </c>
      <c r="I15" s="1451">
        <v>1534</v>
      </c>
      <c r="J15" s="1451">
        <v>2</v>
      </c>
      <c r="K15" s="1451">
        <v>49</v>
      </c>
      <c r="L15" s="1451">
        <v>1</v>
      </c>
      <c r="M15" s="1451">
        <v>60</v>
      </c>
      <c r="N15" s="1654">
        <v>36</v>
      </c>
      <c r="O15" s="1655">
        <v>1347</v>
      </c>
      <c r="P15" s="1313">
        <v>946</v>
      </c>
      <c r="Q15" s="1451">
        <v>8</v>
      </c>
      <c r="R15" s="1654">
        <v>300</v>
      </c>
      <c r="S15" s="1451">
        <v>2</v>
      </c>
      <c r="T15" s="1451">
        <v>12</v>
      </c>
      <c r="U15" s="1654">
        <v>1109</v>
      </c>
      <c r="V15" s="1451" t="s">
        <v>304</v>
      </c>
      <c r="W15" s="1654" t="s">
        <v>304</v>
      </c>
      <c r="X15" s="1655" t="s">
        <v>304</v>
      </c>
      <c r="Y15" s="526"/>
      <c r="Z15" s="1313">
        <v>83458</v>
      </c>
      <c r="AA15" s="1451">
        <v>17363</v>
      </c>
      <c r="AB15" s="1451">
        <v>26251918506</v>
      </c>
      <c r="AC15" s="1454">
        <v>99.3</v>
      </c>
      <c r="AD15" s="1655">
        <v>22</v>
      </c>
      <c r="AE15" s="527"/>
      <c r="AF15" s="1700">
        <v>45093</v>
      </c>
      <c r="AG15" s="2036">
        <v>17.2</v>
      </c>
      <c r="AH15" s="2035">
        <v>31112</v>
      </c>
      <c r="AI15" s="2036">
        <v>25</v>
      </c>
      <c r="AJ15" s="2035">
        <v>406940</v>
      </c>
      <c r="AK15" s="2036">
        <v>94.8</v>
      </c>
      <c r="AL15" s="2036">
        <v>45.7</v>
      </c>
      <c r="AM15" s="2047">
        <v>10.3</v>
      </c>
      <c r="AN15" s="704"/>
      <c r="AO15" s="1700">
        <v>512</v>
      </c>
      <c r="AP15" s="2067">
        <v>10</v>
      </c>
      <c r="AQ15" s="2068">
        <v>3256</v>
      </c>
      <c r="AR15" s="2068">
        <v>64</v>
      </c>
      <c r="AS15" s="2035">
        <v>2436</v>
      </c>
      <c r="AT15" s="2035">
        <v>59</v>
      </c>
      <c r="AU15" s="2068">
        <v>874</v>
      </c>
      <c r="AV15" s="2068">
        <v>17</v>
      </c>
      <c r="AW15" s="2035">
        <v>11</v>
      </c>
      <c r="AX15" s="2068">
        <v>461</v>
      </c>
      <c r="AY15" s="2068">
        <v>329</v>
      </c>
      <c r="AZ15" s="2068">
        <v>439</v>
      </c>
      <c r="BA15" s="2069">
        <v>252</v>
      </c>
      <c r="BB15" s="1700">
        <v>33</v>
      </c>
      <c r="BC15" s="2068">
        <v>1618</v>
      </c>
      <c r="BD15" s="2068">
        <v>1262</v>
      </c>
      <c r="BE15" s="2068">
        <v>1718</v>
      </c>
      <c r="BF15" s="2035">
        <v>1158</v>
      </c>
      <c r="BG15" s="1776">
        <v>3</v>
      </c>
      <c r="BH15" s="2068">
        <v>165</v>
      </c>
      <c r="BI15" s="2068">
        <v>210</v>
      </c>
      <c r="BJ15" s="2068">
        <v>90</v>
      </c>
      <c r="BK15" s="2068">
        <v>54</v>
      </c>
      <c r="BL15" s="2068">
        <v>203</v>
      </c>
      <c r="BM15" s="2069">
        <v>82</v>
      </c>
      <c r="BN15" s="1700">
        <v>13</v>
      </c>
      <c r="BO15" s="2068">
        <v>436</v>
      </c>
      <c r="BP15" s="2068">
        <v>725</v>
      </c>
      <c r="BQ15" s="2068">
        <v>452</v>
      </c>
      <c r="BR15" s="2068">
        <v>291</v>
      </c>
      <c r="BS15" s="2068">
        <v>743</v>
      </c>
      <c r="BT15" s="2068">
        <v>423</v>
      </c>
      <c r="BU15" s="2035">
        <v>21</v>
      </c>
      <c r="BV15" s="2067">
        <v>379</v>
      </c>
      <c r="BW15" s="2035">
        <v>311</v>
      </c>
      <c r="BX15" s="2035" t="s">
        <v>304</v>
      </c>
      <c r="BY15" s="2067">
        <v>3</v>
      </c>
      <c r="BZ15" s="2069">
        <v>23</v>
      </c>
      <c r="CA15" s="529"/>
      <c r="CB15" s="1700">
        <v>21</v>
      </c>
      <c r="CC15" s="1702" t="s">
        <v>304</v>
      </c>
      <c r="CD15" s="1777">
        <v>4351</v>
      </c>
      <c r="CE15" s="1702" t="s">
        <v>304</v>
      </c>
      <c r="CF15" s="1778">
        <v>1655.1969999999999</v>
      </c>
      <c r="CG15" s="1702">
        <v>251</v>
      </c>
      <c r="CH15" s="1702">
        <v>2</v>
      </c>
      <c r="CI15" s="1775">
        <v>130</v>
      </c>
      <c r="CJ15" s="1703">
        <v>1</v>
      </c>
      <c r="CK15" s="1700">
        <v>1212</v>
      </c>
      <c r="CL15" s="1701">
        <v>435.97122300000001</v>
      </c>
      <c r="CM15" s="1702">
        <v>198</v>
      </c>
      <c r="CN15" s="1701">
        <v>71.2</v>
      </c>
      <c r="CO15" s="1702">
        <v>766</v>
      </c>
      <c r="CP15" s="1779">
        <v>275.5</v>
      </c>
      <c r="CQ15" s="527"/>
      <c r="CR15" s="1654">
        <v>266</v>
      </c>
      <c r="CS15" s="1780">
        <v>2870</v>
      </c>
      <c r="CT15" s="1654">
        <v>71</v>
      </c>
      <c r="CU15" s="1780">
        <v>809</v>
      </c>
      <c r="CV15" s="1780">
        <v>9343</v>
      </c>
      <c r="CW15" s="1780">
        <v>2877</v>
      </c>
      <c r="CX15" s="1780">
        <v>3503</v>
      </c>
    </row>
    <row r="16" spans="1:102" ht="15.75" customHeight="1">
      <c r="A16" s="656" t="s">
        <v>145</v>
      </c>
      <c r="B16" s="542">
        <v>3437</v>
      </c>
      <c r="C16" s="524">
        <v>10.8</v>
      </c>
      <c r="D16" s="175">
        <v>2923</v>
      </c>
      <c r="E16" s="1312"/>
      <c r="F16" s="538">
        <v>1</v>
      </c>
      <c r="G16" s="178">
        <v>74</v>
      </c>
      <c r="H16" s="178">
        <v>17</v>
      </c>
      <c r="I16" s="178">
        <v>1224</v>
      </c>
      <c r="J16" s="178">
        <v>6</v>
      </c>
      <c r="K16" s="178">
        <v>165</v>
      </c>
      <c r="L16" s="178">
        <v>1</v>
      </c>
      <c r="M16" s="178">
        <v>60</v>
      </c>
      <c r="N16" s="179">
        <v>54</v>
      </c>
      <c r="O16" s="177">
        <v>1710</v>
      </c>
      <c r="P16" s="620">
        <v>1000</v>
      </c>
      <c r="Q16" s="178">
        <v>4</v>
      </c>
      <c r="R16" s="179">
        <v>170</v>
      </c>
      <c r="S16" s="178">
        <v>1</v>
      </c>
      <c r="T16" s="178">
        <v>7</v>
      </c>
      <c r="U16" s="179">
        <v>654</v>
      </c>
      <c r="V16" s="178">
        <v>4</v>
      </c>
      <c r="W16" s="179">
        <v>250</v>
      </c>
      <c r="X16" s="177">
        <v>6</v>
      </c>
      <c r="Y16" s="526"/>
      <c r="Z16" s="620">
        <v>88742</v>
      </c>
      <c r="AA16" s="178">
        <v>16543</v>
      </c>
      <c r="AB16" s="178">
        <v>23266537910</v>
      </c>
      <c r="AC16" s="187">
        <v>97.8</v>
      </c>
      <c r="AD16" s="177">
        <v>18</v>
      </c>
      <c r="AE16" s="527"/>
      <c r="AF16" s="542">
        <v>55716</v>
      </c>
      <c r="AG16" s="2009">
        <v>17.899999999999999</v>
      </c>
      <c r="AH16" s="2010">
        <v>38575</v>
      </c>
      <c r="AI16" s="2009">
        <v>26.3</v>
      </c>
      <c r="AJ16" s="799">
        <v>398544</v>
      </c>
      <c r="AK16" s="1993">
        <v>91.6</v>
      </c>
      <c r="AL16" s="1995">
        <v>40.700000000000003</v>
      </c>
      <c r="AM16" s="533">
        <v>22.1</v>
      </c>
      <c r="AN16" s="704"/>
      <c r="AO16" s="530">
        <v>1652</v>
      </c>
      <c r="AP16" s="796">
        <v>25</v>
      </c>
      <c r="AQ16" s="2029">
        <v>2977</v>
      </c>
      <c r="AR16" s="2029">
        <v>45</v>
      </c>
      <c r="AS16" s="2010">
        <v>2403</v>
      </c>
      <c r="AT16" s="2010">
        <v>45</v>
      </c>
      <c r="AU16" s="2005">
        <v>1998</v>
      </c>
      <c r="AV16" s="2005">
        <v>30</v>
      </c>
      <c r="AW16" s="2010">
        <v>25</v>
      </c>
      <c r="AX16" s="2029">
        <v>1196</v>
      </c>
      <c r="AY16" s="2029">
        <v>804</v>
      </c>
      <c r="AZ16" s="2029">
        <v>1013</v>
      </c>
      <c r="BA16" s="2060">
        <v>615</v>
      </c>
      <c r="BB16" s="542">
        <v>34</v>
      </c>
      <c r="BC16" s="2029">
        <v>1349</v>
      </c>
      <c r="BD16" s="2029">
        <v>1087</v>
      </c>
      <c r="BE16" s="2029">
        <v>1289</v>
      </c>
      <c r="BF16" s="2010">
        <v>1055</v>
      </c>
      <c r="BG16" s="556" t="s">
        <v>199</v>
      </c>
      <c r="BH16" s="2029" t="s">
        <v>199</v>
      </c>
      <c r="BI16" s="2029" t="s">
        <v>199</v>
      </c>
      <c r="BJ16" s="2029" t="s">
        <v>199</v>
      </c>
      <c r="BK16" s="2029" t="s">
        <v>199</v>
      </c>
      <c r="BL16" s="2029" t="s">
        <v>199</v>
      </c>
      <c r="BM16" s="2060" t="s">
        <v>199</v>
      </c>
      <c r="BN16" s="542">
        <v>8</v>
      </c>
      <c r="BO16" s="2005">
        <v>392</v>
      </c>
      <c r="BP16" s="2029">
        <v>589</v>
      </c>
      <c r="BQ16" s="2029">
        <v>332</v>
      </c>
      <c r="BR16" s="2029">
        <v>302</v>
      </c>
      <c r="BS16" s="2029">
        <v>647</v>
      </c>
      <c r="BT16" s="2029">
        <v>320</v>
      </c>
      <c r="BU16" s="2010">
        <v>22</v>
      </c>
      <c r="BV16" s="799">
        <v>475</v>
      </c>
      <c r="BW16" s="2010">
        <v>411</v>
      </c>
      <c r="BX16" s="2010" t="s">
        <v>199</v>
      </c>
      <c r="BY16" s="796">
        <v>1</v>
      </c>
      <c r="BZ16" s="2060">
        <v>5</v>
      </c>
      <c r="CA16" s="529"/>
      <c r="CB16" s="542">
        <v>22</v>
      </c>
      <c r="CC16" s="175">
        <v>1</v>
      </c>
      <c r="CD16" s="190">
        <v>5456</v>
      </c>
      <c r="CE16" s="175">
        <v>40</v>
      </c>
      <c r="CF16" s="804">
        <v>1754.6</v>
      </c>
      <c r="CG16" s="175">
        <v>242</v>
      </c>
      <c r="CH16" s="175">
        <v>3</v>
      </c>
      <c r="CI16" s="188">
        <v>160</v>
      </c>
      <c r="CJ16" s="189" t="s">
        <v>199</v>
      </c>
      <c r="CK16" s="542">
        <v>866</v>
      </c>
      <c r="CL16" s="173">
        <v>267.3</v>
      </c>
      <c r="CM16" s="175">
        <v>434</v>
      </c>
      <c r="CN16" s="173">
        <v>134</v>
      </c>
      <c r="CO16" s="556">
        <v>835</v>
      </c>
      <c r="CP16" s="176">
        <v>257.7</v>
      </c>
      <c r="CQ16" s="527"/>
      <c r="CR16" s="805">
        <v>253</v>
      </c>
      <c r="CS16" s="805">
        <v>2787</v>
      </c>
      <c r="CT16" s="805">
        <v>125</v>
      </c>
      <c r="CU16" s="805">
        <v>1541</v>
      </c>
      <c r="CV16" s="805">
        <v>9979</v>
      </c>
      <c r="CW16" s="805">
        <v>3018</v>
      </c>
      <c r="CX16" s="805">
        <v>3463</v>
      </c>
    </row>
    <row r="17" spans="1:102" ht="15.75" customHeight="1">
      <c r="A17" s="658" t="s">
        <v>146</v>
      </c>
      <c r="B17" s="1424">
        <v>4201</v>
      </c>
      <c r="C17" s="1425">
        <v>14.1</v>
      </c>
      <c r="D17" s="1428">
        <v>3385</v>
      </c>
      <c r="E17" s="1312"/>
      <c r="F17" s="1436">
        <v>2</v>
      </c>
      <c r="G17" s="1445">
        <v>180</v>
      </c>
      <c r="H17" s="1445">
        <v>16</v>
      </c>
      <c r="I17" s="1445">
        <v>1335</v>
      </c>
      <c r="J17" s="1445">
        <v>11</v>
      </c>
      <c r="K17" s="1445">
        <v>310</v>
      </c>
      <c r="L17" s="1445">
        <v>1</v>
      </c>
      <c r="M17" s="1445">
        <v>50</v>
      </c>
      <c r="N17" s="1447">
        <v>65</v>
      </c>
      <c r="O17" s="1431">
        <v>1924</v>
      </c>
      <c r="P17" s="527">
        <v>741</v>
      </c>
      <c r="Q17" s="1445">
        <v>5</v>
      </c>
      <c r="R17" s="1447">
        <v>180</v>
      </c>
      <c r="S17" s="1445">
        <v>4</v>
      </c>
      <c r="T17" s="1445">
        <v>10</v>
      </c>
      <c r="U17" s="1447">
        <v>1001</v>
      </c>
      <c r="V17" s="1445">
        <v>8</v>
      </c>
      <c r="W17" s="1447">
        <v>189</v>
      </c>
      <c r="X17" s="1431">
        <v>1</v>
      </c>
      <c r="Y17" s="526"/>
      <c r="Z17" s="1436">
        <v>98397</v>
      </c>
      <c r="AA17" s="1445">
        <v>21648</v>
      </c>
      <c r="AB17" s="1445">
        <v>29152872283</v>
      </c>
      <c r="AC17" s="1444">
        <v>98.49</v>
      </c>
      <c r="AD17" s="1431">
        <v>9</v>
      </c>
      <c r="AE17" s="527"/>
      <c r="AF17" s="1424">
        <v>52399</v>
      </c>
      <c r="AG17" s="2000">
        <v>17.399999999999999</v>
      </c>
      <c r="AH17" s="2001">
        <v>37212</v>
      </c>
      <c r="AI17" s="2000">
        <v>25.4</v>
      </c>
      <c r="AJ17" s="2001">
        <v>433584</v>
      </c>
      <c r="AK17" s="2004">
        <v>92.1</v>
      </c>
      <c r="AL17" s="2000">
        <v>35.700000000000003</v>
      </c>
      <c r="AM17" s="1487">
        <v>16</v>
      </c>
      <c r="AN17" s="704"/>
      <c r="AO17" s="1424">
        <v>1613</v>
      </c>
      <c r="AP17" s="1781">
        <v>27.6</v>
      </c>
      <c r="AQ17" s="2003">
        <v>3697</v>
      </c>
      <c r="AR17" s="2070">
        <v>63.2</v>
      </c>
      <c r="AS17" s="2001">
        <v>2398</v>
      </c>
      <c r="AT17" s="2071">
        <v>50.2</v>
      </c>
      <c r="AU17" s="2003">
        <v>645</v>
      </c>
      <c r="AV17" s="2003">
        <v>11</v>
      </c>
      <c r="AW17" s="2001">
        <v>30</v>
      </c>
      <c r="AX17" s="2003">
        <v>1365</v>
      </c>
      <c r="AY17" s="2003">
        <v>704</v>
      </c>
      <c r="AZ17" s="2003">
        <v>1138</v>
      </c>
      <c r="BA17" s="2064">
        <v>581</v>
      </c>
      <c r="BB17" s="1424">
        <v>24</v>
      </c>
      <c r="BC17" s="2003">
        <v>1578</v>
      </c>
      <c r="BD17" s="2003">
        <v>1237</v>
      </c>
      <c r="BE17" s="2003">
        <v>1452</v>
      </c>
      <c r="BF17" s="2001">
        <v>951</v>
      </c>
      <c r="BG17" s="549" t="s">
        <v>199</v>
      </c>
      <c r="BH17" s="2003" t="s">
        <v>199</v>
      </c>
      <c r="BI17" s="2003" t="s">
        <v>199</v>
      </c>
      <c r="BJ17" s="2003" t="s">
        <v>199</v>
      </c>
      <c r="BK17" s="2003" t="s">
        <v>199</v>
      </c>
      <c r="BL17" s="2003" t="s">
        <v>199</v>
      </c>
      <c r="BM17" s="2064" t="s">
        <v>199</v>
      </c>
      <c r="BN17" s="1424">
        <v>20</v>
      </c>
      <c r="BO17" s="2003">
        <v>917</v>
      </c>
      <c r="BP17" s="2003">
        <v>1211</v>
      </c>
      <c r="BQ17" s="2003">
        <v>661</v>
      </c>
      <c r="BR17" s="2003">
        <v>905</v>
      </c>
      <c r="BS17" s="2003">
        <v>1107</v>
      </c>
      <c r="BT17" s="2003">
        <v>580</v>
      </c>
      <c r="BU17" s="2001">
        <v>18</v>
      </c>
      <c r="BV17" s="529">
        <v>353</v>
      </c>
      <c r="BW17" s="2001">
        <v>286</v>
      </c>
      <c r="BX17" s="2001" t="s">
        <v>199</v>
      </c>
      <c r="BY17" s="529">
        <v>1</v>
      </c>
      <c r="BZ17" s="2064">
        <v>6</v>
      </c>
      <c r="CA17" s="529"/>
      <c r="CB17" s="1424">
        <v>25</v>
      </c>
      <c r="CC17" s="1428">
        <v>1</v>
      </c>
      <c r="CD17" s="1489">
        <v>4577</v>
      </c>
      <c r="CE17" s="1428">
        <v>700</v>
      </c>
      <c r="CF17" s="1490">
        <v>1454.7</v>
      </c>
      <c r="CG17" s="1428">
        <v>242</v>
      </c>
      <c r="CH17" s="1428">
        <v>6</v>
      </c>
      <c r="CI17" s="1441">
        <v>144</v>
      </c>
      <c r="CJ17" s="1468">
        <v>1</v>
      </c>
      <c r="CK17" s="1424">
        <v>618</v>
      </c>
      <c r="CL17" s="1425">
        <v>202.76854528333459</v>
      </c>
      <c r="CM17" s="1428">
        <v>227</v>
      </c>
      <c r="CN17" s="1425">
        <v>74.479708380771768</v>
      </c>
      <c r="CO17" s="549">
        <v>795</v>
      </c>
      <c r="CP17" s="1429">
        <v>260.84303155380422</v>
      </c>
      <c r="CQ17" s="527"/>
      <c r="CR17" s="1491">
        <v>325</v>
      </c>
      <c r="CS17" s="1491">
        <v>2315</v>
      </c>
      <c r="CT17" s="1491">
        <v>139</v>
      </c>
      <c r="CU17" s="1491">
        <v>1776</v>
      </c>
      <c r="CV17" s="1491">
        <v>11925</v>
      </c>
      <c r="CW17" s="1491">
        <v>3052</v>
      </c>
      <c r="CX17" s="1491">
        <v>3149</v>
      </c>
    </row>
    <row r="18" spans="1:102" s="1230" customFormat="1" ht="15.75" customHeight="1">
      <c r="A18" s="203" t="s">
        <v>710</v>
      </c>
      <c r="B18" s="204">
        <v>5047</v>
      </c>
      <c r="C18" s="214">
        <v>18.899999999999999</v>
      </c>
      <c r="D18" s="208">
        <v>4125</v>
      </c>
      <c r="E18" s="1316"/>
      <c r="F18" s="220">
        <v>2</v>
      </c>
      <c r="G18" s="236">
        <v>170</v>
      </c>
      <c r="H18" s="236">
        <v>26</v>
      </c>
      <c r="I18" s="236">
        <v>1801</v>
      </c>
      <c r="J18" s="236">
        <v>2</v>
      </c>
      <c r="K18" s="236">
        <v>43</v>
      </c>
      <c r="L18" s="226" t="s">
        <v>199</v>
      </c>
      <c r="M18" s="226" t="s">
        <v>199</v>
      </c>
      <c r="N18" s="243">
        <v>26</v>
      </c>
      <c r="O18" s="212">
        <v>1292</v>
      </c>
      <c r="P18" s="532">
        <v>851</v>
      </c>
      <c r="Q18" s="244">
        <v>5</v>
      </c>
      <c r="R18" s="243">
        <v>240</v>
      </c>
      <c r="S18" s="236">
        <v>8</v>
      </c>
      <c r="T18" s="236">
        <v>13</v>
      </c>
      <c r="U18" s="243">
        <v>1068</v>
      </c>
      <c r="V18" s="226" t="s">
        <v>199</v>
      </c>
      <c r="W18" s="223" t="s">
        <v>199</v>
      </c>
      <c r="X18" s="227" t="s">
        <v>199</v>
      </c>
      <c r="Y18" s="1329"/>
      <c r="Z18" s="220">
        <v>72879</v>
      </c>
      <c r="AA18" s="236">
        <v>14455</v>
      </c>
      <c r="AB18" s="236">
        <v>23582167220</v>
      </c>
      <c r="AC18" s="235">
        <v>97.2</v>
      </c>
      <c r="AD18" s="212">
        <v>1</v>
      </c>
      <c r="AE18" s="1321"/>
      <c r="AF18" s="204">
        <v>46751</v>
      </c>
      <c r="AG18" s="2038">
        <v>17.5</v>
      </c>
      <c r="AH18" s="2037">
        <v>32152</v>
      </c>
      <c r="AI18" s="2038">
        <v>24.3</v>
      </c>
      <c r="AJ18" s="2037">
        <v>356837</v>
      </c>
      <c r="AK18" s="2039">
        <v>92.1</v>
      </c>
      <c r="AL18" s="2038">
        <v>34</v>
      </c>
      <c r="AM18" s="2048">
        <v>24.1</v>
      </c>
      <c r="AN18" s="1892"/>
      <c r="AO18" s="204">
        <v>1636</v>
      </c>
      <c r="AP18" s="2072">
        <v>28</v>
      </c>
      <c r="AQ18" s="2073">
        <v>3836</v>
      </c>
      <c r="AR18" s="2073">
        <v>65</v>
      </c>
      <c r="AS18" s="2037">
        <v>2496</v>
      </c>
      <c r="AT18" s="2037">
        <v>48</v>
      </c>
      <c r="AU18" s="2073">
        <v>341</v>
      </c>
      <c r="AV18" s="2073">
        <v>6</v>
      </c>
      <c r="AW18" s="2037">
        <v>11</v>
      </c>
      <c r="AX18" s="2073">
        <v>562</v>
      </c>
      <c r="AY18" s="2073">
        <v>308</v>
      </c>
      <c r="AZ18" s="2073">
        <v>415</v>
      </c>
      <c r="BA18" s="2074">
        <v>219</v>
      </c>
      <c r="BB18" s="204">
        <v>51</v>
      </c>
      <c r="BC18" s="2073">
        <v>2524</v>
      </c>
      <c r="BD18" s="2073">
        <v>2051</v>
      </c>
      <c r="BE18" s="2073">
        <v>2603</v>
      </c>
      <c r="BF18" s="2037">
        <v>1767</v>
      </c>
      <c r="BG18" s="205">
        <v>5</v>
      </c>
      <c r="BH18" s="2073">
        <v>320</v>
      </c>
      <c r="BI18" s="2073">
        <v>179</v>
      </c>
      <c r="BJ18" s="2073">
        <v>41</v>
      </c>
      <c r="BK18" s="2073">
        <v>111</v>
      </c>
      <c r="BL18" s="2073">
        <v>105</v>
      </c>
      <c r="BM18" s="2074">
        <v>39</v>
      </c>
      <c r="BN18" s="204">
        <v>16</v>
      </c>
      <c r="BO18" s="2073">
        <v>1488</v>
      </c>
      <c r="BP18" s="2073">
        <v>674</v>
      </c>
      <c r="BQ18" s="2073">
        <v>218</v>
      </c>
      <c r="BR18" s="2073">
        <v>930</v>
      </c>
      <c r="BS18" s="2073">
        <v>747</v>
      </c>
      <c r="BT18" s="2073">
        <v>224</v>
      </c>
      <c r="BU18" s="2037">
        <v>25</v>
      </c>
      <c r="BV18" s="2072">
        <v>389</v>
      </c>
      <c r="BW18" s="2037">
        <v>280</v>
      </c>
      <c r="BX18" s="2037">
        <v>1</v>
      </c>
      <c r="BY18" s="2072">
        <v>1</v>
      </c>
      <c r="BZ18" s="2074">
        <v>18</v>
      </c>
      <c r="CA18" s="237"/>
      <c r="CB18" s="204">
        <v>25</v>
      </c>
      <c r="CC18" s="232" t="s">
        <v>304</v>
      </c>
      <c r="CD18" s="246">
        <v>3184</v>
      </c>
      <c r="CE18" s="232" t="s">
        <v>304</v>
      </c>
      <c r="CF18" s="247">
        <v>1195.2</v>
      </c>
      <c r="CG18" s="208">
        <v>244</v>
      </c>
      <c r="CH18" s="208">
        <v>4</v>
      </c>
      <c r="CI18" s="245">
        <v>164</v>
      </c>
      <c r="CJ18" s="233" t="s">
        <v>304</v>
      </c>
      <c r="CK18" s="204">
        <v>777</v>
      </c>
      <c r="CL18" s="206">
        <v>287.8</v>
      </c>
      <c r="CM18" s="208">
        <v>234</v>
      </c>
      <c r="CN18" s="206">
        <v>86.7</v>
      </c>
      <c r="CO18" s="205">
        <v>789</v>
      </c>
      <c r="CP18" s="209">
        <v>292.2</v>
      </c>
      <c r="CQ18" s="1321"/>
      <c r="CR18" s="248">
        <v>409</v>
      </c>
      <c r="CS18" s="248">
        <v>2801</v>
      </c>
      <c r="CT18" s="248">
        <v>128</v>
      </c>
      <c r="CU18" s="248">
        <v>1271</v>
      </c>
      <c r="CV18" s="248">
        <v>8499</v>
      </c>
      <c r="CW18" s="248">
        <v>2757</v>
      </c>
      <c r="CX18" s="248">
        <v>3227</v>
      </c>
    </row>
    <row r="19" spans="1:102" ht="15.75" customHeight="1">
      <c r="A19" s="658" t="s">
        <v>148</v>
      </c>
      <c r="B19" s="1424">
        <v>8065</v>
      </c>
      <c r="C19" s="550">
        <v>15.8</v>
      </c>
      <c r="D19" s="1428">
        <v>6714</v>
      </c>
      <c r="E19" s="1312"/>
      <c r="F19" s="1436">
        <v>1</v>
      </c>
      <c r="G19" s="1445">
        <v>110</v>
      </c>
      <c r="H19" s="1445">
        <v>35</v>
      </c>
      <c r="I19" s="1445">
        <v>2243</v>
      </c>
      <c r="J19" s="1445">
        <v>10</v>
      </c>
      <c r="K19" s="1445">
        <v>281</v>
      </c>
      <c r="L19" s="1445" t="s">
        <v>304</v>
      </c>
      <c r="M19" s="1445" t="s">
        <v>304</v>
      </c>
      <c r="N19" s="1447">
        <v>75</v>
      </c>
      <c r="O19" s="1431">
        <v>3029</v>
      </c>
      <c r="P19" s="527">
        <v>1247</v>
      </c>
      <c r="Q19" s="1445">
        <v>13</v>
      </c>
      <c r="R19" s="1447">
        <v>575</v>
      </c>
      <c r="S19" s="1445">
        <v>5</v>
      </c>
      <c r="T19" s="1484">
        <v>10</v>
      </c>
      <c r="U19" s="1485">
        <v>1038</v>
      </c>
      <c r="V19" s="1484">
        <v>2</v>
      </c>
      <c r="W19" s="1484">
        <v>194</v>
      </c>
      <c r="X19" s="1486" t="s">
        <v>199</v>
      </c>
      <c r="Y19" s="526"/>
      <c r="Z19" s="1436">
        <v>135867</v>
      </c>
      <c r="AA19" s="1445">
        <v>24655</v>
      </c>
      <c r="AB19" s="1445">
        <v>34511596888</v>
      </c>
      <c r="AC19" s="1444">
        <v>97.9</v>
      </c>
      <c r="AD19" s="1431">
        <v>25</v>
      </c>
      <c r="AE19" s="527"/>
      <c r="AF19" s="1424">
        <v>87187</v>
      </c>
      <c r="AG19" s="2000">
        <v>16.989999999999998</v>
      </c>
      <c r="AH19" s="2001">
        <v>60683</v>
      </c>
      <c r="AI19" s="2000">
        <v>24.47</v>
      </c>
      <c r="AJ19" s="2001">
        <v>411420</v>
      </c>
      <c r="AK19" s="2004">
        <v>91.95</v>
      </c>
      <c r="AL19" s="2000">
        <v>30.9</v>
      </c>
      <c r="AM19" s="1487">
        <v>30.8</v>
      </c>
      <c r="AN19" s="704"/>
      <c r="AO19" s="1424">
        <v>2749</v>
      </c>
      <c r="AP19" s="529">
        <v>24.9</v>
      </c>
      <c r="AQ19" s="2003">
        <v>6441</v>
      </c>
      <c r="AR19" s="2003">
        <v>58.4</v>
      </c>
      <c r="AS19" s="2001">
        <v>4582</v>
      </c>
      <c r="AT19" s="2001">
        <v>48.5</v>
      </c>
      <c r="AU19" s="2003">
        <v>1002</v>
      </c>
      <c r="AV19" s="2003">
        <v>10.57</v>
      </c>
      <c r="AW19" s="2001">
        <v>9</v>
      </c>
      <c r="AX19" s="2003">
        <v>799</v>
      </c>
      <c r="AY19" s="2003">
        <v>491</v>
      </c>
      <c r="AZ19" s="2003">
        <v>610</v>
      </c>
      <c r="BA19" s="2064">
        <v>262</v>
      </c>
      <c r="BB19" s="1424">
        <v>77</v>
      </c>
      <c r="BC19" s="2003">
        <v>3792</v>
      </c>
      <c r="BD19" s="2003">
        <v>3140</v>
      </c>
      <c r="BE19" s="2003">
        <v>4049</v>
      </c>
      <c r="BF19" s="2003">
        <v>2854</v>
      </c>
      <c r="BG19" s="2001" t="s">
        <v>199</v>
      </c>
      <c r="BH19" s="2001" t="s">
        <v>199</v>
      </c>
      <c r="BI19" s="2001" t="s">
        <v>199</v>
      </c>
      <c r="BJ19" s="2001" t="s">
        <v>199</v>
      </c>
      <c r="BK19" s="2001" t="s">
        <v>199</v>
      </c>
      <c r="BL19" s="2001" t="s">
        <v>199</v>
      </c>
      <c r="BM19" s="2064" t="s">
        <v>199</v>
      </c>
      <c r="BN19" s="612">
        <v>32</v>
      </c>
      <c r="BO19" s="2003">
        <v>4065</v>
      </c>
      <c r="BP19" s="2003">
        <v>1474</v>
      </c>
      <c r="BQ19" s="2003">
        <v>806</v>
      </c>
      <c r="BR19" s="2003">
        <v>2969</v>
      </c>
      <c r="BS19" s="2003">
        <v>1742</v>
      </c>
      <c r="BT19" s="2003">
        <v>796</v>
      </c>
      <c r="BU19" s="2001">
        <v>51</v>
      </c>
      <c r="BV19" s="529">
        <v>861</v>
      </c>
      <c r="BW19" s="2001">
        <v>672</v>
      </c>
      <c r="BX19" s="2001" t="s">
        <v>199</v>
      </c>
      <c r="BY19" s="529">
        <v>3</v>
      </c>
      <c r="BZ19" s="2064">
        <v>12</v>
      </c>
      <c r="CA19" s="529"/>
      <c r="CB19" s="1424">
        <v>32</v>
      </c>
      <c r="CC19" s="1428" t="s">
        <v>199</v>
      </c>
      <c r="CD19" s="1489">
        <v>6615</v>
      </c>
      <c r="CE19" s="1428" t="s">
        <v>199</v>
      </c>
      <c r="CF19" s="1490">
        <v>1289.3</v>
      </c>
      <c r="CG19" s="1428">
        <v>440</v>
      </c>
      <c r="CH19" s="1428">
        <v>5</v>
      </c>
      <c r="CI19" s="1441">
        <v>296</v>
      </c>
      <c r="CJ19" s="1468" t="s">
        <v>199</v>
      </c>
      <c r="CK19" s="1424">
        <v>1182</v>
      </c>
      <c r="CL19" s="1425">
        <v>231</v>
      </c>
      <c r="CM19" s="1428">
        <v>433</v>
      </c>
      <c r="CN19" s="1425">
        <v>84.6</v>
      </c>
      <c r="CO19" s="549">
        <v>1278</v>
      </c>
      <c r="CP19" s="1429">
        <v>249.8</v>
      </c>
      <c r="CQ19" s="527"/>
      <c r="CR19" s="1491">
        <v>551</v>
      </c>
      <c r="CS19" s="1491">
        <v>4743</v>
      </c>
      <c r="CT19" s="1491">
        <v>204</v>
      </c>
      <c r="CU19" s="1491">
        <v>2660</v>
      </c>
      <c r="CV19" s="1491">
        <v>14178</v>
      </c>
      <c r="CW19" s="1491">
        <v>5052</v>
      </c>
      <c r="CX19" s="1491">
        <v>6300</v>
      </c>
    </row>
    <row r="20" spans="1:102" ht="15.75" customHeight="1">
      <c r="A20" s="656" t="s">
        <v>149</v>
      </c>
      <c r="B20" s="530">
        <v>4152</v>
      </c>
      <c r="C20" s="524">
        <v>12.8</v>
      </c>
      <c r="D20" s="146">
        <v>3556</v>
      </c>
      <c r="E20" s="1312"/>
      <c r="F20" s="531">
        <v>2</v>
      </c>
      <c r="G20" s="155">
        <v>130</v>
      </c>
      <c r="H20" s="155">
        <v>28</v>
      </c>
      <c r="I20" s="155">
        <v>1804</v>
      </c>
      <c r="J20" s="155">
        <v>8</v>
      </c>
      <c r="K20" s="155">
        <v>155</v>
      </c>
      <c r="L20" s="155">
        <v>1</v>
      </c>
      <c r="M20" s="155">
        <v>80</v>
      </c>
      <c r="N20" s="152">
        <v>111</v>
      </c>
      <c r="O20" s="149">
        <v>3587</v>
      </c>
      <c r="P20" s="532">
        <v>1271</v>
      </c>
      <c r="Q20" s="155">
        <v>9</v>
      </c>
      <c r="R20" s="152">
        <v>330</v>
      </c>
      <c r="S20" s="155">
        <v>5</v>
      </c>
      <c r="T20" s="155">
        <v>11</v>
      </c>
      <c r="U20" s="152">
        <v>1005</v>
      </c>
      <c r="V20" s="155">
        <v>1</v>
      </c>
      <c r="W20" s="152">
        <v>65</v>
      </c>
      <c r="X20" s="149" t="s">
        <v>199</v>
      </c>
      <c r="Y20" s="526"/>
      <c r="Z20" s="531">
        <v>98878</v>
      </c>
      <c r="AA20" s="155">
        <v>18278</v>
      </c>
      <c r="AB20" s="155">
        <v>31798503030</v>
      </c>
      <c r="AC20" s="166">
        <v>98.69</v>
      </c>
      <c r="AD20" s="149">
        <v>12</v>
      </c>
      <c r="AE20" s="527"/>
      <c r="AF20" s="530">
        <v>61394</v>
      </c>
      <c r="AG20" s="2040">
        <v>18.7</v>
      </c>
      <c r="AH20" s="1994">
        <v>42544</v>
      </c>
      <c r="AI20" s="2040">
        <v>27</v>
      </c>
      <c r="AJ20" s="1994">
        <v>406191</v>
      </c>
      <c r="AK20" s="1996">
        <v>96.4</v>
      </c>
      <c r="AL20" s="1995">
        <v>40.700000000000003</v>
      </c>
      <c r="AM20" s="533">
        <v>19.899999999999999</v>
      </c>
      <c r="AN20" s="704"/>
      <c r="AO20" s="530">
        <v>1296</v>
      </c>
      <c r="AP20" s="1882">
        <v>19</v>
      </c>
      <c r="AQ20" s="2005">
        <v>4967</v>
      </c>
      <c r="AR20" s="2075">
        <v>74</v>
      </c>
      <c r="AS20" s="1994">
        <v>2974</v>
      </c>
      <c r="AT20" s="2040">
        <v>51</v>
      </c>
      <c r="AU20" s="2005">
        <v>255</v>
      </c>
      <c r="AV20" s="2075">
        <v>3</v>
      </c>
      <c r="AW20" s="1994">
        <v>16</v>
      </c>
      <c r="AX20" s="2005">
        <v>1178</v>
      </c>
      <c r="AY20" s="2005">
        <v>572</v>
      </c>
      <c r="AZ20" s="2005">
        <v>781</v>
      </c>
      <c r="BA20" s="2063">
        <v>350</v>
      </c>
      <c r="BB20" s="530">
        <v>18</v>
      </c>
      <c r="BC20" s="2005">
        <v>809</v>
      </c>
      <c r="BD20" s="2005">
        <v>711</v>
      </c>
      <c r="BE20" s="2005">
        <v>767</v>
      </c>
      <c r="BF20" s="2005">
        <v>618</v>
      </c>
      <c r="BG20" s="1994" t="s">
        <v>199</v>
      </c>
      <c r="BH20" s="2005" t="s">
        <v>199</v>
      </c>
      <c r="BI20" s="2005" t="s">
        <v>199</v>
      </c>
      <c r="BJ20" s="2005" t="s">
        <v>199</v>
      </c>
      <c r="BK20" s="2005" t="s">
        <v>199</v>
      </c>
      <c r="BL20" s="2005" t="s">
        <v>199</v>
      </c>
      <c r="BM20" s="2063" t="s">
        <v>199</v>
      </c>
      <c r="BN20" s="530">
        <v>52</v>
      </c>
      <c r="BO20" s="2005">
        <v>2254</v>
      </c>
      <c r="BP20" s="2005">
        <v>3403</v>
      </c>
      <c r="BQ20" s="2005">
        <v>2533</v>
      </c>
      <c r="BR20" s="2005">
        <v>1296</v>
      </c>
      <c r="BS20" s="2005">
        <v>3419</v>
      </c>
      <c r="BT20" s="2005">
        <v>2006</v>
      </c>
      <c r="BU20" s="1994" t="s">
        <v>199</v>
      </c>
      <c r="BV20" s="796" t="s">
        <v>199</v>
      </c>
      <c r="BW20" s="1994" t="s">
        <v>199</v>
      </c>
      <c r="BX20" s="1994" t="s">
        <v>199</v>
      </c>
      <c r="BY20" s="796">
        <v>5</v>
      </c>
      <c r="BZ20" s="2063">
        <v>19</v>
      </c>
      <c r="CA20" s="529"/>
      <c r="CB20" s="530">
        <v>20</v>
      </c>
      <c r="CC20" s="146" t="s">
        <v>199</v>
      </c>
      <c r="CD20" s="168">
        <v>4586</v>
      </c>
      <c r="CE20" s="146" t="s">
        <v>199</v>
      </c>
      <c r="CF20" s="535">
        <v>1397.9</v>
      </c>
      <c r="CG20" s="146">
        <v>329</v>
      </c>
      <c r="CH20" s="146">
        <v>1</v>
      </c>
      <c r="CI20" s="167">
        <v>198</v>
      </c>
      <c r="CJ20" s="157">
        <v>1</v>
      </c>
      <c r="CK20" s="530">
        <v>1568</v>
      </c>
      <c r="CL20" s="144">
        <v>477.9</v>
      </c>
      <c r="CM20" s="146">
        <v>265</v>
      </c>
      <c r="CN20" s="144">
        <v>80.7</v>
      </c>
      <c r="CO20" s="536">
        <v>952</v>
      </c>
      <c r="CP20" s="147">
        <v>290.10000000000002</v>
      </c>
      <c r="CQ20" s="527"/>
      <c r="CR20" s="537">
        <v>299</v>
      </c>
      <c r="CS20" s="537">
        <v>2581</v>
      </c>
      <c r="CT20" s="537">
        <v>108</v>
      </c>
      <c r="CU20" s="537">
        <v>1224</v>
      </c>
      <c r="CV20" s="537">
        <v>11290</v>
      </c>
      <c r="CW20" s="537">
        <v>2947</v>
      </c>
      <c r="CX20" s="537">
        <v>3646</v>
      </c>
    </row>
    <row r="21" spans="1:102" ht="15.75" customHeight="1">
      <c r="A21" s="658" t="s">
        <v>150</v>
      </c>
      <c r="B21" s="1424">
        <v>3571</v>
      </c>
      <c r="C21" s="550">
        <v>9.8000000000000007</v>
      </c>
      <c r="D21" s="1708">
        <v>3079</v>
      </c>
      <c r="E21" s="1312"/>
      <c r="F21" s="1436">
        <v>3</v>
      </c>
      <c r="G21" s="1469">
        <v>160</v>
      </c>
      <c r="H21" s="1469">
        <v>31</v>
      </c>
      <c r="I21" s="1469">
        <v>1846</v>
      </c>
      <c r="J21" s="1469">
        <v>32</v>
      </c>
      <c r="K21" s="1469">
        <v>836</v>
      </c>
      <c r="L21" s="1469">
        <v>1</v>
      </c>
      <c r="M21" s="1469">
        <v>80</v>
      </c>
      <c r="N21" s="1470">
        <v>130</v>
      </c>
      <c r="O21" s="1463">
        <v>4480</v>
      </c>
      <c r="P21" s="527">
        <v>1492</v>
      </c>
      <c r="Q21" s="1469">
        <v>11</v>
      </c>
      <c r="R21" s="1470">
        <v>348</v>
      </c>
      <c r="S21" s="1469">
        <v>12</v>
      </c>
      <c r="T21" s="1469">
        <v>21</v>
      </c>
      <c r="U21" s="1470">
        <v>1458</v>
      </c>
      <c r="V21" s="1469">
        <v>1</v>
      </c>
      <c r="W21" s="1470">
        <v>19</v>
      </c>
      <c r="X21" s="1463" t="s">
        <v>304</v>
      </c>
      <c r="Y21" s="526"/>
      <c r="Z21" s="1436">
        <v>104315</v>
      </c>
      <c r="AA21" s="1469">
        <v>19526</v>
      </c>
      <c r="AB21" s="1469">
        <v>35842559325</v>
      </c>
      <c r="AC21" s="1591">
        <v>98.77</v>
      </c>
      <c r="AD21" s="1463">
        <v>30</v>
      </c>
      <c r="AE21" s="527"/>
      <c r="AF21" s="1424">
        <v>64591</v>
      </c>
      <c r="AG21" s="2000">
        <v>17.7</v>
      </c>
      <c r="AH21" s="2001">
        <v>43756</v>
      </c>
      <c r="AI21" s="2000">
        <v>25.2</v>
      </c>
      <c r="AJ21" s="2001">
        <v>413060</v>
      </c>
      <c r="AK21" s="2004">
        <v>97.2</v>
      </c>
      <c r="AL21" s="2000">
        <v>38.700000000000003</v>
      </c>
      <c r="AM21" s="1487">
        <v>15</v>
      </c>
      <c r="AN21" s="704"/>
      <c r="AO21" s="1424">
        <v>1386</v>
      </c>
      <c r="AP21" s="529">
        <v>18</v>
      </c>
      <c r="AQ21" s="2003">
        <v>5148</v>
      </c>
      <c r="AR21" s="2003">
        <v>68</v>
      </c>
      <c r="AS21" s="2001">
        <v>3362</v>
      </c>
      <c r="AT21" s="2001">
        <v>49</v>
      </c>
      <c r="AU21" s="2003">
        <v>579</v>
      </c>
      <c r="AV21" s="2003">
        <v>7.6</v>
      </c>
      <c r="AW21" s="2001">
        <v>21</v>
      </c>
      <c r="AX21" s="2003">
        <v>1551</v>
      </c>
      <c r="AY21" s="2003">
        <v>818</v>
      </c>
      <c r="AZ21" s="2003">
        <v>1003</v>
      </c>
      <c r="BA21" s="2064">
        <v>555</v>
      </c>
      <c r="BB21" s="1424">
        <v>30</v>
      </c>
      <c r="BC21" s="2003">
        <v>1316</v>
      </c>
      <c r="BD21" s="2003">
        <v>985</v>
      </c>
      <c r="BE21" s="2003">
        <v>1249</v>
      </c>
      <c r="BF21" s="2003">
        <v>795</v>
      </c>
      <c r="BG21" s="2001" t="s">
        <v>199</v>
      </c>
      <c r="BH21" s="2003" t="s">
        <v>199</v>
      </c>
      <c r="BI21" s="2003" t="s">
        <v>199</v>
      </c>
      <c r="BJ21" s="2003" t="s">
        <v>199</v>
      </c>
      <c r="BK21" s="2003" t="s">
        <v>199</v>
      </c>
      <c r="BL21" s="2003" t="s">
        <v>199</v>
      </c>
      <c r="BM21" s="2064" t="s">
        <v>199</v>
      </c>
      <c r="BN21" s="1424">
        <v>56</v>
      </c>
      <c r="BO21" s="2003">
        <v>2161</v>
      </c>
      <c r="BP21" s="2003">
        <v>3047</v>
      </c>
      <c r="BQ21" s="2003">
        <v>2283</v>
      </c>
      <c r="BR21" s="2003">
        <v>1386</v>
      </c>
      <c r="BS21" s="2003">
        <v>2896</v>
      </c>
      <c r="BT21" s="2003">
        <v>2012</v>
      </c>
      <c r="BU21" s="2001" t="s">
        <v>199</v>
      </c>
      <c r="BV21" s="529" t="s">
        <v>199</v>
      </c>
      <c r="BW21" s="2001" t="s">
        <v>199</v>
      </c>
      <c r="BX21" s="2001" t="s">
        <v>199</v>
      </c>
      <c r="BY21" s="529">
        <v>5</v>
      </c>
      <c r="BZ21" s="2064">
        <v>15</v>
      </c>
      <c r="CA21" s="529"/>
      <c r="CB21" s="1424">
        <v>25</v>
      </c>
      <c r="CC21" s="1708" t="s">
        <v>304</v>
      </c>
      <c r="CD21" s="1784">
        <v>4163</v>
      </c>
      <c r="CE21" s="1708" t="s">
        <v>304</v>
      </c>
      <c r="CF21" s="1490">
        <v>1141.7</v>
      </c>
      <c r="CG21" s="1708">
        <v>358</v>
      </c>
      <c r="CH21" s="1708">
        <v>1</v>
      </c>
      <c r="CI21" s="1783">
        <v>208</v>
      </c>
      <c r="CJ21" s="1488">
        <v>1</v>
      </c>
      <c r="CK21" s="1424">
        <v>844</v>
      </c>
      <c r="CL21" s="1707">
        <v>230.3</v>
      </c>
      <c r="CM21" s="1708">
        <v>305</v>
      </c>
      <c r="CN21" s="1707">
        <v>83.2</v>
      </c>
      <c r="CO21" s="549">
        <v>908</v>
      </c>
      <c r="CP21" s="1785">
        <v>247.7</v>
      </c>
      <c r="CQ21" s="527"/>
      <c r="CR21" s="1491">
        <v>379</v>
      </c>
      <c r="CS21" s="1491">
        <v>3227</v>
      </c>
      <c r="CT21" s="1491">
        <v>136</v>
      </c>
      <c r="CU21" s="1491">
        <v>1582</v>
      </c>
      <c r="CV21" s="1491">
        <v>11446</v>
      </c>
      <c r="CW21" s="1491">
        <v>3078</v>
      </c>
      <c r="CX21" s="1491">
        <v>3375</v>
      </c>
    </row>
    <row r="22" spans="1:102" ht="15.75" customHeight="1">
      <c r="A22" s="656" t="s">
        <v>151</v>
      </c>
      <c r="B22" s="530">
        <v>4171</v>
      </c>
      <c r="C22" s="524">
        <v>11.8</v>
      </c>
      <c r="D22" s="268">
        <v>3429</v>
      </c>
      <c r="E22" s="1312"/>
      <c r="F22" s="531">
        <v>1</v>
      </c>
      <c r="G22" s="155">
        <v>100</v>
      </c>
      <c r="H22" s="155">
        <v>16</v>
      </c>
      <c r="I22" s="155">
        <v>1378</v>
      </c>
      <c r="J22" s="155">
        <v>2</v>
      </c>
      <c r="K22" s="155">
        <v>49</v>
      </c>
      <c r="L22" s="155">
        <v>1</v>
      </c>
      <c r="M22" s="155">
        <v>50</v>
      </c>
      <c r="N22" s="152">
        <v>47</v>
      </c>
      <c r="O22" s="149">
        <v>2085</v>
      </c>
      <c r="P22" s="532">
        <v>828</v>
      </c>
      <c r="Q22" s="155">
        <v>2</v>
      </c>
      <c r="R22" s="152">
        <v>102</v>
      </c>
      <c r="S22" s="155">
        <v>1</v>
      </c>
      <c r="T22" s="155">
        <v>7</v>
      </c>
      <c r="U22" s="152">
        <v>700</v>
      </c>
      <c r="V22" s="155">
        <v>1</v>
      </c>
      <c r="W22" s="152">
        <v>47</v>
      </c>
      <c r="X22" s="149">
        <v>3</v>
      </c>
      <c r="Y22" s="526"/>
      <c r="Z22" s="531">
        <v>95595</v>
      </c>
      <c r="AA22" s="155">
        <v>18566</v>
      </c>
      <c r="AB22" s="155">
        <v>26350881551</v>
      </c>
      <c r="AC22" s="166">
        <v>98.5</v>
      </c>
      <c r="AD22" s="149">
        <v>9</v>
      </c>
      <c r="AE22" s="527"/>
      <c r="AF22" s="530">
        <v>62730</v>
      </c>
      <c r="AG22" s="1995">
        <v>17.8</v>
      </c>
      <c r="AH22" s="1994">
        <v>44426</v>
      </c>
      <c r="AI22" s="1995">
        <v>26.1</v>
      </c>
      <c r="AJ22" s="1994">
        <v>398371.9</v>
      </c>
      <c r="AK22" s="1996">
        <v>93.53</v>
      </c>
      <c r="AL22" s="1995">
        <v>43</v>
      </c>
      <c r="AM22" s="533">
        <v>11.3</v>
      </c>
      <c r="AN22" s="565"/>
      <c r="AO22" s="530">
        <v>602</v>
      </c>
      <c r="AP22" s="796">
        <v>8</v>
      </c>
      <c r="AQ22" s="2005">
        <v>3759</v>
      </c>
      <c r="AR22" s="2005">
        <v>52</v>
      </c>
      <c r="AS22" s="1994">
        <v>3215</v>
      </c>
      <c r="AT22" s="1994">
        <v>52</v>
      </c>
      <c r="AU22" s="2005">
        <v>1565</v>
      </c>
      <c r="AV22" s="2005">
        <v>22</v>
      </c>
      <c r="AW22" s="1994">
        <v>19</v>
      </c>
      <c r="AX22" s="2005">
        <v>1143</v>
      </c>
      <c r="AY22" s="2005">
        <v>627</v>
      </c>
      <c r="AZ22" s="2005">
        <v>1000</v>
      </c>
      <c r="BA22" s="2063">
        <v>531</v>
      </c>
      <c r="BB22" s="530">
        <v>37</v>
      </c>
      <c r="BC22" s="2005">
        <v>1722</v>
      </c>
      <c r="BD22" s="2005">
        <v>1294</v>
      </c>
      <c r="BE22" s="2005">
        <v>1690</v>
      </c>
      <c r="BF22" s="2005">
        <v>1262</v>
      </c>
      <c r="BG22" s="1994" t="s">
        <v>304</v>
      </c>
      <c r="BH22" s="2005" t="s">
        <v>304</v>
      </c>
      <c r="BI22" s="2005" t="s">
        <v>304</v>
      </c>
      <c r="BJ22" s="2005" t="s">
        <v>304</v>
      </c>
      <c r="BK22" s="2005" t="s">
        <v>304</v>
      </c>
      <c r="BL22" s="2005" t="s">
        <v>304</v>
      </c>
      <c r="BM22" s="2063" t="s">
        <v>304</v>
      </c>
      <c r="BN22" s="530">
        <v>10</v>
      </c>
      <c r="BO22" s="2005">
        <v>658</v>
      </c>
      <c r="BP22" s="2005">
        <v>365</v>
      </c>
      <c r="BQ22" s="2005">
        <v>221</v>
      </c>
      <c r="BR22" s="2005">
        <v>430</v>
      </c>
      <c r="BS22" s="2005">
        <v>393</v>
      </c>
      <c r="BT22" s="2005">
        <v>196</v>
      </c>
      <c r="BU22" s="1994">
        <v>31</v>
      </c>
      <c r="BV22" s="796">
        <v>558</v>
      </c>
      <c r="BW22" s="1994">
        <v>473</v>
      </c>
      <c r="BX22" s="1994">
        <v>9</v>
      </c>
      <c r="BY22" s="796">
        <v>3</v>
      </c>
      <c r="BZ22" s="2063">
        <v>24</v>
      </c>
      <c r="CA22" s="529"/>
      <c r="CB22" s="530">
        <v>24</v>
      </c>
      <c r="CC22" s="146" t="s">
        <v>199</v>
      </c>
      <c r="CD22" s="168">
        <v>4329</v>
      </c>
      <c r="CE22" s="146" t="s">
        <v>199</v>
      </c>
      <c r="CF22" s="535">
        <v>1227.5</v>
      </c>
      <c r="CG22" s="146">
        <v>223</v>
      </c>
      <c r="CH22" s="146" t="s">
        <v>199</v>
      </c>
      <c r="CI22" s="167">
        <v>181</v>
      </c>
      <c r="CJ22" s="157">
        <v>1</v>
      </c>
      <c r="CK22" s="530">
        <v>944</v>
      </c>
      <c r="CL22" s="144">
        <v>267.5463954925234</v>
      </c>
      <c r="CM22" s="146">
        <v>254</v>
      </c>
      <c r="CN22" s="144">
        <v>71.988119126166268</v>
      </c>
      <c r="CO22" s="536">
        <v>928</v>
      </c>
      <c r="CP22" s="147">
        <v>263.01171082315864</v>
      </c>
      <c r="CQ22" s="527"/>
      <c r="CR22" s="537">
        <v>344</v>
      </c>
      <c r="CS22" s="537">
        <v>3048</v>
      </c>
      <c r="CT22" s="537">
        <v>107</v>
      </c>
      <c r="CU22" s="537">
        <v>1498</v>
      </c>
      <c r="CV22" s="537">
        <v>9606</v>
      </c>
      <c r="CW22" s="537">
        <v>3125</v>
      </c>
      <c r="CX22" s="537">
        <v>4288</v>
      </c>
    </row>
    <row r="23" spans="1:102" ht="15.75" customHeight="1">
      <c r="A23" s="658" t="s">
        <v>216</v>
      </c>
      <c r="B23" s="1424">
        <v>11601</v>
      </c>
      <c r="C23" s="550">
        <v>19.100000000000001</v>
      </c>
      <c r="D23" s="1428">
        <v>9459</v>
      </c>
      <c r="E23" s="1312"/>
      <c r="F23" s="1436">
        <v>1</v>
      </c>
      <c r="G23" s="1445">
        <v>50</v>
      </c>
      <c r="H23" s="1445">
        <v>30</v>
      </c>
      <c r="I23" s="1445">
        <v>3142</v>
      </c>
      <c r="J23" s="1445">
        <v>4</v>
      </c>
      <c r="K23" s="1445">
        <v>99</v>
      </c>
      <c r="L23" s="1445" t="s">
        <v>199</v>
      </c>
      <c r="M23" s="1445" t="s">
        <v>199</v>
      </c>
      <c r="N23" s="1447">
        <v>120</v>
      </c>
      <c r="O23" s="1431">
        <v>5668</v>
      </c>
      <c r="P23" s="527">
        <v>1348</v>
      </c>
      <c r="Q23" s="1445">
        <v>2</v>
      </c>
      <c r="R23" s="1447">
        <v>80</v>
      </c>
      <c r="S23" s="1445">
        <v>10</v>
      </c>
      <c r="T23" s="1445">
        <v>7</v>
      </c>
      <c r="U23" s="1447">
        <v>854</v>
      </c>
      <c r="V23" s="1445">
        <v>4</v>
      </c>
      <c r="W23" s="1447">
        <v>269</v>
      </c>
      <c r="X23" s="1431" t="s">
        <v>199</v>
      </c>
      <c r="Y23" s="526"/>
      <c r="Z23" s="1436">
        <v>138548</v>
      </c>
      <c r="AA23" s="1445">
        <v>25586</v>
      </c>
      <c r="AB23" s="1445">
        <v>41688306592</v>
      </c>
      <c r="AC23" s="1444">
        <v>97.5</v>
      </c>
      <c r="AD23" s="1431">
        <v>20</v>
      </c>
      <c r="AE23" s="527"/>
      <c r="AF23" s="1424">
        <v>108502</v>
      </c>
      <c r="AG23" s="2000">
        <v>17.899999999999999</v>
      </c>
      <c r="AH23" s="2001">
        <v>77113</v>
      </c>
      <c r="AI23" s="2000">
        <v>25</v>
      </c>
      <c r="AJ23" s="2001">
        <v>353080</v>
      </c>
      <c r="AK23" s="2004">
        <v>92.9</v>
      </c>
      <c r="AL23" s="2041" t="s">
        <v>761</v>
      </c>
      <c r="AM23" s="2049" t="s">
        <v>762</v>
      </c>
      <c r="AN23" s="704"/>
      <c r="AO23" s="1424">
        <v>1501</v>
      </c>
      <c r="AP23" s="529">
        <v>12</v>
      </c>
      <c r="AQ23" s="2003">
        <v>8698</v>
      </c>
      <c r="AR23" s="2003">
        <v>70</v>
      </c>
      <c r="AS23" s="2001">
        <v>6339</v>
      </c>
      <c r="AT23" s="2001">
        <v>56</v>
      </c>
      <c r="AU23" s="2003">
        <v>1567</v>
      </c>
      <c r="AV23" s="2003">
        <v>33</v>
      </c>
      <c r="AW23" s="2001">
        <v>41</v>
      </c>
      <c r="AX23" s="2003">
        <v>2672</v>
      </c>
      <c r="AY23" s="2003">
        <v>1261</v>
      </c>
      <c r="AZ23" s="2003">
        <v>2451</v>
      </c>
      <c r="BA23" s="2064">
        <v>1290</v>
      </c>
      <c r="BB23" s="1424">
        <v>92</v>
      </c>
      <c r="BC23" s="2003">
        <v>2540</v>
      </c>
      <c r="BD23" s="2003">
        <v>3837</v>
      </c>
      <c r="BE23" s="2003">
        <v>3566</v>
      </c>
      <c r="BF23" s="2003">
        <v>2519</v>
      </c>
      <c r="BG23" s="2001" t="s">
        <v>199</v>
      </c>
      <c r="BH23" s="2003" t="s">
        <v>199</v>
      </c>
      <c r="BI23" s="2003" t="s">
        <v>199</v>
      </c>
      <c r="BJ23" s="2003" t="s">
        <v>199</v>
      </c>
      <c r="BK23" s="2003" t="s">
        <v>199</v>
      </c>
      <c r="BL23" s="2003" t="s">
        <v>199</v>
      </c>
      <c r="BM23" s="2064" t="s">
        <v>199</v>
      </c>
      <c r="BN23" s="1424">
        <v>8</v>
      </c>
      <c r="BO23" s="2003">
        <v>1453</v>
      </c>
      <c r="BP23" s="2003">
        <v>445</v>
      </c>
      <c r="BQ23" s="2003">
        <v>220</v>
      </c>
      <c r="BR23" s="2003">
        <v>935</v>
      </c>
      <c r="BS23" s="2003">
        <v>421</v>
      </c>
      <c r="BT23" s="2003">
        <v>218</v>
      </c>
      <c r="BU23" s="2001">
        <v>60</v>
      </c>
      <c r="BV23" s="529">
        <v>1072</v>
      </c>
      <c r="BW23" s="2001">
        <v>939</v>
      </c>
      <c r="BX23" s="2001">
        <v>9</v>
      </c>
      <c r="BY23" s="529">
        <v>3</v>
      </c>
      <c r="BZ23" s="2064">
        <v>57</v>
      </c>
      <c r="CA23" s="529"/>
      <c r="CB23" s="1424">
        <v>22</v>
      </c>
      <c r="CC23" s="1428">
        <v>1</v>
      </c>
      <c r="CD23" s="1489">
        <v>3908</v>
      </c>
      <c r="CE23" s="1428">
        <v>510</v>
      </c>
      <c r="CF23" s="1490">
        <v>642.79999999999995</v>
      </c>
      <c r="CG23" s="1428">
        <v>363</v>
      </c>
      <c r="CH23" s="1428">
        <v>4</v>
      </c>
      <c r="CI23" s="1441">
        <v>268</v>
      </c>
      <c r="CJ23" s="1428" t="s">
        <v>199</v>
      </c>
      <c r="CK23" s="1424">
        <v>932</v>
      </c>
      <c r="CL23" s="1425">
        <v>153.30000000000001</v>
      </c>
      <c r="CM23" s="1428">
        <v>390</v>
      </c>
      <c r="CN23" s="1425">
        <v>64.220893526698603</v>
      </c>
      <c r="CO23" s="549">
        <v>1126</v>
      </c>
      <c r="CP23" s="1429">
        <v>185.2</v>
      </c>
      <c r="CQ23" s="527"/>
      <c r="CR23" s="1491">
        <v>469</v>
      </c>
      <c r="CS23" s="1491">
        <v>4064</v>
      </c>
      <c r="CT23" s="1491">
        <v>214</v>
      </c>
      <c r="CU23" s="1491">
        <v>2881</v>
      </c>
      <c r="CV23" s="1491">
        <v>15020</v>
      </c>
      <c r="CW23" s="1491">
        <v>4666</v>
      </c>
      <c r="CX23" s="1491">
        <v>6771</v>
      </c>
    </row>
    <row r="24" spans="1:102" ht="15.75" customHeight="1">
      <c r="A24" s="656" t="s">
        <v>153</v>
      </c>
      <c r="B24" s="530">
        <v>4484</v>
      </c>
      <c r="C24" s="524">
        <v>13.1</v>
      </c>
      <c r="D24" s="146">
        <v>3627</v>
      </c>
      <c r="E24" s="1312"/>
      <c r="F24" s="531">
        <v>1</v>
      </c>
      <c r="G24" s="155">
        <v>49</v>
      </c>
      <c r="H24" s="155">
        <v>15</v>
      </c>
      <c r="I24" s="155">
        <v>1387</v>
      </c>
      <c r="J24" s="155">
        <v>5</v>
      </c>
      <c r="K24" s="155">
        <v>118</v>
      </c>
      <c r="L24" s="155" t="s">
        <v>199</v>
      </c>
      <c r="M24" s="155" t="s">
        <v>199</v>
      </c>
      <c r="N24" s="152">
        <v>29</v>
      </c>
      <c r="O24" s="149">
        <v>1833</v>
      </c>
      <c r="P24" s="532">
        <v>837</v>
      </c>
      <c r="Q24" s="155">
        <v>2</v>
      </c>
      <c r="R24" s="152">
        <v>105</v>
      </c>
      <c r="S24" s="155">
        <v>4</v>
      </c>
      <c r="T24" s="155">
        <v>7</v>
      </c>
      <c r="U24" s="152">
        <v>799</v>
      </c>
      <c r="V24" s="155" t="s">
        <v>199</v>
      </c>
      <c r="W24" s="152" t="s">
        <v>199</v>
      </c>
      <c r="X24" s="149" t="s">
        <v>199</v>
      </c>
      <c r="Y24" s="526"/>
      <c r="Z24" s="531">
        <v>87688</v>
      </c>
      <c r="AA24" s="155">
        <v>16450</v>
      </c>
      <c r="AB24" s="155">
        <v>24011198844</v>
      </c>
      <c r="AC24" s="166">
        <v>98.04</v>
      </c>
      <c r="AD24" s="149">
        <v>13</v>
      </c>
      <c r="AE24" s="527"/>
      <c r="AF24" s="530">
        <v>56477</v>
      </c>
      <c r="AG24" s="1995">
        <v>16.5</v>
      </c>
      <c r="AH24" s="1994">
        <v>39778</v>
      </c>
      <c r="AI24" s="1995">
        <v>24.5</v>
      </c>
      <c r="AJ24" s="1994">
        <v>383518</v>
      </c>
      <c r="AK24" s="1996">
        <v>92.76</v>
      </c>
      <c r="AL24" s="1995">
        <v>40.9</v>
      </c>
      <c r="AM24" s="533">
        <v>16.8</v>
      </c>
      <c r="AN24" s="704"/>
      <c r="AO24" s="530">
        <v>829</v>
      </c>
      <c r="AP24" s="796">
        <v>11.6</v>
      </c>
      <c r="AQ24" s="2005">
        <v>3237</v>
      </c>
      <c r="AR24" s="2005">
        <v>45.4</v>
      </c>
      <c r="AS24" s="1994">
        <v>2848</v>
      </c>
      <c r="AT24" s="1994">
        <v>44.8</v>
      </c>
      <c r="AU24" s="2005">
        <v>1435</v>
      </c>
      <c r="AV24" s="2005">
        <v>20</v>
      </c>
      <c r="AW24" s="1994">
        <v>17</v>
      </c>
      <c r="AX24" s="2005">
        <v>1411</v>
      </c>
      <c r="AY24" s="2005">
        <v>627</v>
      </c>
      <c r="AZ24" s="2005">
        <v>1222</v>
      </c>
      <c r="BA24" s="2063">
        <v>619</v>
      </c>
      <c r="BB24" s="530">
        <v>23</v>
      </c>
      <c r="BC24" s="2005">
        <v>1187</v>
      </c>
      <c r="BD24" s="2005">
        <v>824</v>
      </c>
      <c r="BE24" s="2005">
        <v>1263</v>
      </c>
      <c r="BF24" s="2005">
        <v>834</v>
      </c>
      <c r="BG24" s="1994" t="s">
        <v>199</v>
      </c>
      <c r="BH24" s="1994" t="s">
        <v>199</v>
      </c>
      <c r="BI24" s="1994" t="s">
        <v>199</v>
      </c>
      <c r="BJ24" s="1994" t="s">
        <v>199</v>
      </c>
      <c r="BK24" s="2005" t="s">
        <v>199</v>
      </c>
      <c r="BL24" s="2005" t="s">
        <v>199</v>
      </c>
      <c r="BM24" s="2063" t="s">
        <v>199</v>
      </c>
      <c r="BN24" s="530">
        <v>11</v>
      </c>
      <c r="BO24" s="2005">
        <v>1219</v>
      </c>
      <c r="BP24" s="2005">
        <v>702</v>
      </c>
      <c r="BQ24" s="2005">
        <v>356</v>
      </c>
      <c r="BR24" s="2005">
        <v>719</v>
      </c>
      <c r="BS24" s="2005">
        <v>712</v>
      </c>
      <c r="BT24" s="2005">
        <v>323</v>
      </c>
      <c r="BU24" s="1994">
        <v>66</v>
      </c>
      <c r="BV24" s="796">
        <v>1140</v>
      </c>
      <c r="BW24" s="1994">
        <v>1000</v>
      </c>
      <c r="BX24" s="1994">
        <v>3</v>
      </c>
      <c r="BY24" s="796">
        <v>2</v>
      </c>
      <c r="BZ24" s="2063">
        <v>19</v>
      </c>
      <c r="CA24" s="529"/>
      <c r="CB24" s="530">
        <v>15</v>
      </c>
      <c r="CC24" s="146">
        <v>1</v>
      </c>
      <c r="CD24" s="168">
        <v>3216</v>
      </c>
      <c r="CE24" s="146">
        <v>380</v>
      </c>
      <c r="CF24" s="535">
        <v>940.37287421927999</v>
      </c>
      <c r="CG24" s="146">
        <v>217</v>
      </c>
      <c r="CH24" s="146">
        <v>2</v>
      </c>
      <c r="CI24" s="167">
        <v>170</v>
      </c>
      <c r="CJ24" s="146" t="s">
        <v>199</v>
      </c>
      <c r="CK24" s="530">
        <v>917</v>
      </c>
      <c r="CL24" s="144">
        <v>268.89999999999998</v>
      </c>
      <c r="CM24" s="146">
        <v>289</v>
      </c>
      <c r="CN24" s="144">
        <v>84.8</v>
      </c>
      <c r="CO24" s="536">
        <v>894</v>
      </c>
      <c r="CP24" s="147">
        <v>262.2</v>
      </c>
      <c r="CQ24" s="527"/>
      <c r="CR24" s="537">
        <v>296</v>
      </c>
      <c r="CS24" s="537">
        <v>2795</v>
      </c>
      <c r="CT24" s="537">
        <v>163</v>
      </c>
      <c r="CU24" s="537">
        <v>2008</v>
      </c>
      <c r="CV24" s="537">
        <v>9183</v>
      </c>
      <c r="CW24" s="537">
        <v>2788</v>
      </c>
      <c r="CX24" s="537">
        <v>4553</v>
      </c>
    </row>
    <row r="25" spans="1:102" ht="15.75" customHeight="1">
      <c r="A25" s="658" t="s">
        <v>154</v>
      </c>
      <c r="B25" s="1424">
        <v>9224</v>
      </c>
      <c r="C25" s="550">
        <v>14.18</v>
      </c>
      <c r="D25" s="1575">
        <v>7508</v>
      </c>
      <c r="E25" s="1312"/>
      <c r="F25" s="1436">
        <v>1</v>
      </c>
      <c r="G25" s="1595">
        <v>52</v>
      </c>
      <c r="H25" s="1595">
        <v>37</v>
      </c>
      <c r="I25" s="1595">
        <v>2576</v>
      </c>
      <c r="J25" s="1595">
        <v>3</v>
      </c>
      <c r="K25" s="1595">
        <v>78</v>
      </c>
      <c r="L25" s="1595">
        <v>1</v>
      </c>
      <c r="M25" s="1595">
        <v>100</v>
      </c>
      <c r="N25" s="1597">
        <v>90</v>
      </c>
      <c r="O25" s="1646">
        <v>4396</v>
      </c>
      <c r="P25" s="527">
        <v>1418</v>
      </c>
      <c r="Q25" s="1595">
        <v>7</v>
      </c>
      <c r="R25" s="1597">
        <v>308</v>
      </c>
      <c r="S25" s="1595">
        <v>5</v>
      </c>
      <c r="T25" s="1595">
        <v>15</v>
      </c>
      <c r="U25" s="1597">
        <v>1477</v>
      </c>
      <c r="V25" s="1595" t="s">
        <v>199</v>
      </c>
      <c r="W25" s="1597" t="s">
        <v>199</v>
      </c>
      <c r="X25" s="1646">
        <v>29</v>
      </c>
      <c r="Y25" s="526"/>
      <c r="Z25" s="1436">
        <v>154820</v>
      </c>
      <c r="AA25" s="1595">
        <v>32600</v>
      </c>
      <c r="AB25" s="1595">
        <v>48318735878</v>
      </c>
      <c r="AC25" s="1594">
        <v>98.9</v>
      </c>
      <c r="AD25" s="1646">
        <v>14</v>
      </c>
      <c r="AE25" s="527"/>
      <c r="AF25" s="1424">
        <v>99003</v>
      </c>
      <c r="AG25" s="2000">
        <v>15.212999999999999</v>
      </c>
      <c r="AH25" s="2001">
        <v>72010</v>
      </c>
      <c r="AI25" s="2000">
        <v>22.110049</v>
      </c>
      <c r="AJ25" s="2001">
        <f>37768693928/AF25</f>
        <v>381490.39855357917</v>
      </c>
      <c r="AK25" s="2004">
        <v>91.83</v>
      </c>
      <c r="AL25" s="2000">
        <v>40.4</v>
      </c>
      <c r="AM25" s="1487">
        <v>33.4</v>
      </c>
      <c r="AN25" s="704"/>
      <c r="AO25" s="1424">
        <v>1251</v>
      </c>
      <c r="AP25" s="529">
        <v>9</v>
      </c>
      <c r="AQ25" s="2003">
        <v>7992</v>
      </c>
      <c r="AR25" s="2003">
        <v>58</v>
      </c>
      <c r="AS25" s="2001">
        <v>6613</v>
      </c>
      <c r="AT25" s="2001">
        <v>54</v>
      </c>
      <c r="AU25" s="2003">
        <v>1298</v>
      </c>
      <c r="AV25" s="2003">
        <v>9</v>
      </c>
      <c r="AW25" s="2001">
        <v>27</v>
      </c>
      <c r="AX25" s="2003">
        <v>2694</v>
      </c>
      <c r="AY25" s="2003">
        <v>1838</v>
      </c>
      <c r="AZ25" s="2003">
        <v>2354</v>
      </c>
      <c r="BA25" s="2064">
        <v>1304</v>
      </c>
      <c r="BB25" s="1424">
        <v>98</v>
      </c>
      <c r="BC25" s="2003">
        <v>4973</v>
      </c>
      <c r="BD25" s="2003">
        <v>3571</v>
      </c>
      <c r="BE25" s="2003">
        <v>4853</v>
      </c>
      <c r="BF25" s="2003">
        <v>3436</v>
      </c>
      <c r="BG25" s="2001" t="s">
        <v>199</v>
      </c>
      <c r="BH25" s="2003" t="s">
        <v>199</v>
      </c>
      <c r="BI25" s="2003" t="s">
        <v>199</v>
      </c>
      <c r="BJ25" s="2003" t="s">
        <v>199</v>
      </c>
      <c r="BK25" s="2003" t="s">
        <v>199</v>
      </c>
      <c r="BL25" s="2003" t="s">
        <v>199</v>
      </c>
      <c r="BM25" s="2064" t="s">
        <v>199</v>
      </c>
      <c r="BN25" s="1424">
        <v>11</v>
      </c>
      <c r="BO25" s="2003">
        <v>623</v>
      </c>
      <c r="BP25" s="2003">
        <v>611</v>
      </c>
      <c r="BQ25" s="2003">
        <v>223</v>
      </c>
      <c r="BR25" s="2003">
        <v>433</v>
      </c>
      <c r="BS25" s="2003">
        <v>628</v>
      </c>
      <c r="BT25" s="2003">
        <v>219</v>
      </c>
      <c r="BU25" s="2001">
        <v>41</v>
      </c>
      <c r="BV25" s="529">
        <v>679</v>
      </c>
      <c r="BW25" s="2001">
        <v>615</v>
      </c>
      <c r="BX25" s="2001">
        <v>34</v>
      </c>
      <c r="BY25" s="529">
        <v>21</v>
      </c>
      <c r="BZ25" s="2064">
        <v>23</v>
      </c>
      <c r="CA25" s="529"/>
      <c r="CB25" s="1424">
        <v>22</v>
      </c>
      <c r="CC25" s="1575">
        <v>2</v>
      </c>
      <c r="CD25" s="1786">
        <v>4619</v>
      </c>
      <c r="CE25" s="1575">
        <v>649</v>
      </c>
      <c r="CF25" s="1490">
        <v>710.9</v>
      </c>
      <c r="CG25" s="1575">
        <v>399</v>
      </c>
      <c r="CH25" s="1575">
        <v>4</v>
      </c>
      <c r="CI25" s="1576">
        <v>320</v>
      </c>
      <c r="CJ25" s="1710">
        <v>2</v>
      </c>
      <c r="CK25" s="1424">
        <v>1075</v>
      </c>
      <c r="CL25" s="1555">
        <v>166.4</v>
      </c>
      <c r="CM25" s="1575">
        <v>464</v>
      </c>
      <c r="CN25" s="1555">
        <v>71.8</v>
      </c>
      <c r="CO25" s="549">
        <v>1638</v>
      </c>
      <c r="CP25" s="1785">
        <v>253.6</v>
      </c>
      <c r="CQ25" s="527"/>
      <c r="CR25" s="1491">
        <v>555</v>
      </c>
      <c r="CS25" s="1491">
        <v>4700</v>
      </c>
      <c r="CT25" s="1491">
        <v>179</v>
      </c>
      <c r="CU25" s="1491">
        <v>2707</v>
      </c>
      <c r="CV25" s="1491">
        <v>15187</v>
      </c>
      <c r="CW25" s="1491">
        <v>4235</v>
      </c>
      <c r="CX25" s="1491">
        <v>7738</v>
      </c>
    </row>
    <row r="26" spans="1:102" ht="15.75" customHeight="1">
      <c r="A26" s="656" t="s">
        <v>155</v>
      </c>
      <c r="B26" s="542">
        <v>5230</v>
      </c>
      <c r="C26" s="561">
        <v>12.04</v>
      </c>
      <c r="D26" s="455">
        <v>4300</v>
      </c>
      <c r="E26" s="1312"/>
      <c r="F26" s="538">
        <v>1</v>
      </c>
      <c r="G26" s="453">
        <v>70</v>
      </c>
      <c r="H26" s="453">
        <v>24</v>
      </c>
      <c r="I26" s="453">
        <v>1665</v>
      </c>
      <c r="J26" s="453">
        <v>6</v>
      </c>
      <c r="K26" s="453">
        <v>163</v>
      </c>
      <c r="L26" s="453">
        <v>4</v>
      </c>
      <c r="M26" s="453">
        <v>200</v>
      </c>
      <c r="N26" s="276">
        <v>86</v>
      </c>
      <c r="O26" s="278">
        <v>4335</v>
      </c>
      <c r="P26" s="620">
        <v>1128</v>
      </c>
      <c r="Q26" s="453">
        <v>4</v>
      </c>
      <c r="R26" s="276">
        <v>200</v>
      </c>
      <c r="S26" s="453">
        <v>3</v>
      </c>
      <c r="T26" s="453">
        <v>9</v>
      </c>
      <c r="U26" s="276">
        <v>920</v>
      </c>
      <c r="V26" s="453">
        <v>1</v>
      </c>
      <c r="W26" s="276">
        <v>19</v>
      </c>
      <c r="X26" s="1351" t="s">
        <v>199</v>
      </c>
      <c r="Y26" s="1330"/>
      <c r="Z26" s="538">
        <v>113001</v>
      </c>
      <c r="AA26" s="453">
        <v>20900</v>
      </c>
      <c r="AB26" s="453">
        <v>29575835687</v>
      </c>
      <c r="AC26" s="452">
        <v>98.3</v>
      </c>
      <c r="AD26" s="278">
        <v>12</v>
      </c>
      <c r="AE26" s="527"/>
      <c r="AF26" s="542">
        <v>73213</v>
      </c>
      <c r="AG26" s="2009">
        <v>16.7</v>
      </c>
      <c r="AH26" s="2010">
        <v>51883</v>
      </c>
      <c r="AI26" s="2009">
        <v>24.7</v>
      </c>
      <c r="AJ26" s="2010">
        <v>382625</v>
      </c>
      <c r="AK26" s="1993">
        <v>91.2</v>
      </c>
      <c r="AL26" s="1995">
        <v>44.8</v>
      </c>
      <c r="AM26" s="533">
        <v>20.3</v>
      </c>
      <c r="AN26" s="704"/>
      <c r="AO26" s="530">
        <v>2373</v>
      </c>
      <c r="AP26" s="796">
        <v>22</v>
      </c>
      <c r="AQ26" s="2005">
        <v>5964</v>
      </c>
      <c r="AR26" s="2005">
        <v>56</v>
      </c>
      <c r="AS26" s="1994">
        <v>4169</v>
      </c>
      <c r="AT26" s="1994">
        <v>45</v>
      </c>
      <c r="AU26" s="2005">
        <v>765</v>
      </c>
      <c r="AV26" s="2005">
        <v>7</v>
      </c>
      <c r="AW26" s="1994">
        <v>22</v>
      </c>
      <c r="AX26" s="2005">
        <v>1823</v>
      </c>
      <c r="AY26" s="2005">
        <v>982</v>
      </c>
      <c r="AZ26" s="2005">
        <v>1731</v>
      </c>
      <c r="BA26" s="2063">
        <v>1029</v>
      </c>
      <c r="BB26" s="530">
        <v>59</v>
      </c>
      <c r="BC26" s="2005">
        <v>2535</v>
      </c>
      <c r="BD26" s="2005">
        <v>2032</v>
      </c>
      <c r="BE26" s="2005">
        <v>2658</v>
      </c>
      <c r="BF26" s="2005">
        <v>2132</v>
      </c>
      <c r="BG26" s="2091" t="s">
        <v>199</v>
      </c>
      <c r="BH26" s="2091" t="s">
        <v>199</v>
      </c>
      <c r="BI26" s="2091" t="s">
        <v>199</v>
      </c>
      <c r="BJ26" s="2092" t="s">
        <v>199</v>
      </c>
      <c r="BK26" s="2091" t="s">
        <v>199</v>
      </c>
      <c r="BL26" s="2091" t="s">
        <v>199</v>
      </c>
      <c r="BM26" s="2093" t="s">
        <v>199</v>
      </c>
      <c r="BN26" s="2097">
        <v>18</v>
      </c>
      <c r="BO26" s="2091">
        <v>1391</v>
      </c>
      <c r="BP26" s="2091">
        <v>1320</v>
      </c>
      <c r="BQ26" s="2092">
        <v>587</v>
      </c>
      <c r="BR26" s="2005">
        <v>1965</v>
      </c>
      <c r="BS26" s="2005">
        <v>1575</v>
      </c>
      <c r="BT26" s="2005">
        <v>701</v>
      </c>
      <c r="BU26" s="1994">
        <v>18</v>
      </c>
      <c r="BV26" s="796">
        <v>328</v>
      </c>
      <c r="BW26" s="1994">
        <v>307</v>
      </c>
      <c r="BX26" s="1994" t="s">
        <v>199</v>
      </c>
      <c r="BY26" s="799">
        <v>4</v>
      </c>
      <c r="BZ26" s="2060">
        <v>19</v>
      </c>
      <c r="CA26" s="529"/>
      <c r="CB26" s="542">
        <v>19</v>
      </c>
      <c r="CC26" s="455">
        <v>1</v>
      </c>
      <c r="CD26" s="287">
        <v>5443</v>
      </c>
      <c r="CE26" s="455">
        <v>200</v>
      </c>
      <c r="CF26" s="535">
        <v>1246.8</v>
      </c>
      <c r="CG26" s="455">
        <v>279</v>
      </c>
      <c r="CH26" s="455">
        <v>3</v>
      </c>
      <c r="CI26" s="271">
        <v>218</v>
      </c>
      <c r="CJ26" s="146" t="s">
        <v>199</v>
      </c>
      <c r="CK26" s="542">
        <v>1215</v>
      </c>
      <c r="CL26" s="454">
        <v>280.10000000000002</v>
      </c>
      <c r="CM26" s="455">
        <v>322</v>
      </c>
      <c r="CN26" s="454">
        <v>74.2</v>
      </c>
      <c r="CO26" s="556">
        <v>1177</v>
      </c>
      <c r="CP26" s="1381">
        <v>271.39999999999998</v>
      </c>
      <c r="CQ26" s="527"/>
      <c r="CR26" s="805">
        <v>466</v>
      </c>
      <c r="CS26" s="805">
        <v>3369</v>
      </c>
      <c r="CT26" s="805">
        <v>184</v>
      </c>
      <c r="CU26" s="805">
        <v>2220</v>
      </c>
      <c r="CV26" s="805">
        <v>12367</v>
      </c>
      <c r="CW26" s="805">
        <v>3445</v>
      </c>
      <c r="CX26" s="805">
        <v>4889</v>
      </c>
    </row>
    <row r="27" spans="1:102" ht="15.75" customHeight="1">
      <c r="A27" s="658" t="s">
        <v>156</v>
      </c>
      <c r="B27" s="1424">
        <v>10663</v>
      </c>
      <c r="C27" s="550">
        <v>18.5</v>
      </c>
      <c r="D27" s="1575">
        <v>8716</v>
      </c>
      <c r="E27" s="1312"/>
      <c r="F27" s="1436">
        <v>5</v>
      </c>
      <c r="G27" s="1595">
        <v>580</v>
      </c>
      <c r="H27" s="1595">
        <v>25</v>
      </c>
      <c r="I27" s="1595">
        <v>2497</v>
      </c>
      <c r="J27" s="1595">
        <v>3</v>
      </c>
      <c r="K27" s="1595">
        <v>87</v>
      </c>
      <c r="L27" s="1595" t="s">
        <v>304</v>
      </c>
      <c r="M27" s="1595" t="s">
        <v>304</v>
      </c>
      <c r="N27" s="1597">
        <v>83</v>
      </c>
      <c r="O27" s="1646">
        <v>4350</v>
      </c>
      <c r="P27" s="527">
        <v>1357</v>
      </c>
      <c r="Q27" s="1595" t="s">
        <v>304</v>
      </c>
      <c r="R27" s="1595" t="s">
        <v>304</v>
      </c>
      <c r="S27" s="1595" t="s">
        <v>304</v>
      </c>
      <c r="T27" s="1595">
        <v>8</v>
      </c>
      <c r="U27" s="1597">
        <v>935</v>
      </c>
      <c r="V27" s="1595">
        <v>3</v>
      </c>
      <c r="W27" s="1597">
        <v>621</v>
      </c>
      <c r="X27" s="1646" t="s">
        <v>304</v>
      </c>
      <c r="Y27" s="526"/>
      <c r="Z27" s="1436">
        <v>155603</v>
      </c>
      <c r="AA27" s="1595">
        <v>32127</v>
      </c>
      <c r="AB27" s="1595">
        <v>43845495126</v>
      </c>
      <c r="AC27" s="1787">
        <v>97.7</v>
      </c>
      <c r="AD27" s="1646">
        <v>21</v>
      </c>
      <c r="AE27" s="527"/>
      <c r="AF27" s="1424">
        <v>104382</v>
      </c>
      <c r="AG27" s="2000">
        <v>18.7</v>
      </c>
      <c r="AH27" s="2001">
        <v>74800</v>
      </c>
      <c r="AI27" s="2000">
        <v>26.2</v>
      </c>
      <c r="AJ27" s="2001">
        <v>385069</v>
      </c>
      <c r="AK27" s="2004">
        <v>96.06</v>
      </c>
      <c r="AL27" s="2000">
        <v>45</v>
      </c>
      <c r="AM27" s="1487">
        <v>25.4</v>
      </c>
      <c r="AN27" s="704"/>
      <c r="AO27" s="1424">
        <v>1114</v>
      </c>
      <c r="AP27" s="529">
        <v>11.1</v>
      </c>
      <c r="AQ27" s="2003">
        <v>6185</v>
      </c>
      <c r="AR27" s="2003">
        <v>61.5</v>
      </c>
      <c r="AS27" s="2001">
        <v>4403</v>
      </c>
      <c r="AT27" s="2001">
        <v>53.5</v>
      </c>
      <c r="AU27" s="2003">
        <v>1229</v>
      </c>
      <c r="AV27" s="2003">
        <v>12.223990451561599</v>
      </c>
      <c r="AW27" s="2001">
        <v>15</v>
      </c>
      <c r="AX27" s="2003">
        <v>709</v>
      </c>
      <c r="AY27" s="2003">
        <v>295</v>
      </c>
      <c r="AZ27" s="2003">
        <v>685</v>
      </c>
      <c r="BA27" s="2064">
        <v>309</v>
      </c>
      <c r="BB27" s="1424">
        <v>73</v>
      </c>
      <c r="BC27" s="2003">
        <v>4190</v>
      </c>
      <c r="BD27" s="2003">
        <v>3250</v>
      </c>
      <c r="BE27" s="2003">
        <v>4100</v>
      </c>
      <c r="BF27" s="2003">
        <v>3063</v>
      </c>
      <c r="BG27" s="2001" t="s">
        <v>304</v>
      </c>
      <c r="BH27" s="2003" t="s">
        <v>304</v>
      </c>
      <c r="BI27" s="2003" t="s">
        <v>304</v>
      </c>
      <c r="BJ27" s="2003" t="s">
        <v>304</v>
      </c>
      <c r="BK27" s="2003" t="s">
        <v>304</v>
      </c>
      <c r="BL27" s="2003" t="s">
        <v>304</v>
      </c>
      <c r="BM27" s="2064" t="s">
        <v>304</v>
      </c>
      <c r="BN27" s="1424">
        <v>21</v>
      </c>
      <c r="BO27" s="2003">
        <v>750</v>
      </c>
      <c r="BP27" s="2003">
        <v>1528</v>
      </c>
      <c r="BQ27" s="2003">
        <v>860</v>
      </c>
      <c r="BR27" s="2003">
        <v>540</v>
      </c>
      <c r="BS27" s="2003">
        <v>1400</v>
      </c>
      <c r="BT27" s="2003">
        <v>804</v>
      </c>
      <c r="BU27" s="2001">
        <v>26</v>
      </c>
      <c r="BV27" s="529">
        <v>285</v>
      </c>
      <c r="BW27" s="2001">
        <v>227</v>
      </c>
      <c r="BX27" s="2001">
        <v>24</v>
      </c>
      <c r="BY27" s="529">
        <v>11</v>
      </c>
      <c r="BZ27" s="2064">
        <v>47</v>
      </c>
      <c r="CA27" s="529"/>
      <c r="CB27" s="1788">
        <v>34</v>
      </c>
      <c r="CC27" s="1789" t="s">
        <v>304</v>
      </c>
      <c r="CD27" s="1786">
        <v>7998</v>
      </c>
      <c r="CE27" s="1790" t="s">
        <v>304</v>
      </c>
      <c r="CF27" s="1791">
        <v>1432.8</v>
      </c>
      <c r="CG27" s="1792">
        <v>390</v>
      </c>
      <c r="CH27" s="1792">
        <v>4</v>
      </c>
      <c r="CI27" s="1793">
        <v>279</v>
      </c>
      <c r="CJ27" s="1794" t="s">
        <v>304</v>
      </c>
      <c r="CK27" s="1795">
        <v>1157</v>
      </c>
      <c r="CL27" s="1796">
        <v>199.5</v>
      </c>
      <c r="CM27" s="1792">
        <v>406</v>
      </c>
      <c r="CN27" s="1797">
        <v>70</v>
      </c>
      <c r="CO27" s="1798">
        <v>1667</v>
      </c>
      <c r="CP27" s="1799">
        <v>287.39999999999998</v>
      </c>
      <c r="CQ27" s="527"/>
      <c r="CR27" s="1491">
        <v>690</v>
      </c>
      <c r="CS27" s="1491">
        <v>5231</v>
      </c>
      <c r="CT27" s="1491">
        <v>198</v>
      </c>
      <c r="CU27" s="1491">
        <v>2436</v>
      </c>
      <c r="CV27" s="1491">
        <v>15542</v>
      </c>
      <c r="CW27" s="1491">
        <v>5455</v>
      </c>
      <c r="CX27" s="1491">
        <v>8338</v>
      </c>
    </row>
    <row r="28" spans="1:102" ht="15.75" customHeight="1">
      <c r="A28" s="656" t="s">
        <v>157</v>
      </c>
      <c r="B28" s="542">
        <v>5490</v>
      </c>
      <c r="C28" s="561">
        <v>15.01</v>
      </c>
      <c r="D28" s="490">
        <v>4411</v>
      </c>
      <c r="E28" s="1312"/>
      <c r="F28" s="538">
        <v>2</v>
      </c>
      <c r="G28" s="482">
        <v>122</v>
      </c>
      <c r="H28" s="482">
        <v>21</v>
      </c>
      <c r="I28" s="482">
        <v>2210</v>
      </c>
      <c r="J28" s="477" t="s">
        <v>199</v>
      </c>
      <c r="K28" s="477" t="s">
        <v>199</v>
      </c>
      <c r="L28" s="482" t="s">
        <v>304</v>
      </c>
      <c r="M28" s="482" t="s">
        <v>304</v>
      </c>
      <c r="N28" s="65">
        <v>50</v>
      </c>
      <c r="O28" s="67">
        <v>2727</v>
      </c>
      <c r="P28" s="620">
        <v>935</v>
      </c>
      <c r="Q28" s="482">
        <v>3</v>
      </c>
      <c r="R28" s="65">
        <v>170</v>
      </c>
      <c r="S28" s="477" t="s">
        <v>199</v>
      </c>
      <c r="T28" s="482">
        <v>10</v>
      </c>
      <c r="U28" s="65">
        <v>992</v>
      </c>
      <c r="V28" s="477" t="s">
        <v>199</v>
      </c>
      <c r="W28" s="477" t="s">
        <v>199</v>
      </c>
      <c r="X28" s="74" t="s">
        <v>199</v>
      </c>
      <c r="Y28" s="526"/>
      <c r="Z28" s="616">
        <v>124099</v>
      </c>
      <c r="AA28" s="38">
        <v>25072</v>
      </c>
      <c r="AB28" s="38">
        <v>36746205308</v>
      </c>
      <c r="AC28" s="44">
        <v>98.4</v>
      </c>
      <c r="AD28" s="659">
        <v>12</v>
      </c>
      <c r="AE28" s="527"/>
      <c r="AF28" s="542">
        <v>71319</v>
      </c>
      <c r="AG28" s="2009">
        <v>19.396080479088816</v>
      </c>
      <c r="AH28" s="2010">
        <v>50115</v>
      </c>
      <c r="AI28" s="2009">
        <v>30.181940822558012</v>
      </c>
      <c r="AJ28" s="2010">
        <v>447282.72729567153</v>
      </c>
      <c r="AK28" s="1993">
        <v>92.61</v>
      </c>
      <c r="AL28" s="2042">
        <v>29.7</v>
      </c>
      <c r="AM28" s="2050">
        <v>9.6999999999999993</v>
      </c>
      <c r="AN28" s="1893"/>
      <c r="AO28" s="542">
        <v>2800</v>
      </c>
      <c r="AP28" s="796">
        <v>45</v>
      </c>
      <c r="AQ28" s="2029">
        <v>2939</v>
      </c>
      <c r="AR28" s="2005">
        <v>47</v>
      </c>
      <c r="AS28" s="2010">
        <v>1881</v>
      </c>
      <c r="AT28" s="1994">
        <v>37</v>
      </c>
      <c r="AU28" s="2029">
        <v>524</v>
      </c>
      <c r="AV28" s="2005">
        <v>8</v>
      </c>
      <c r="AW28" s="2010">
        <v>8</v>
      </c>
      <c r="AX28" s="2029">
        <v>487</v>
      </c>
      <c r="AY28" s="2029">
        <v>273</v>
      </c>
      <c r="AZ28" s="2029">
        <v>354</v>
      </c>
      <c r="BA28" s="2060">
        <v>197</v>
      </c>
      <c r="BB28" s="542">
        <v>23</v>
      </c>
      <c r="BC28" s="2029">
        <v>964</v>
      </c>
      <c r="BD28" s="2029">
        <v>768</v>
      </c>
      <c r="BE28" s="2029">
        <v>973</v>
      </c>
      <c r="BF28" s="2029">
        <v>733</v>
      </c>
      <c r="BG28" s="2010">
        <v>1</v>
      </c>
      <c r="BH28" s="2010">
        <v>9</v>
      </c>
      <c r="BI28" s="2010">
        <v>91</v>
      </c>
      <c r="BJ28" s="2029">
        <v>50</v>
      </c>
      <c r="BK28" s="2010">
        <v>6</v>
      </c>
      <c r="BL28" s="2010">
        <v>69</v>
      </c>
      <c r="BM28" s="703">
        <v>49</v>
      </c>
      <c r="BN28" s="542">
        <v>33</v>
      </c>
      <c r="BO28" s="2029">
        <v>2599</v>
      </c>
      <c r="BP28" s="2029">
        <v>1586</v>
      </c>
      <c r="BQ28" s="2029">
        <v>802</v>
      </c>
      <c r="BR28" s="2029">
        <v>1803</v>
      </c>
      <c r="BS28" s="2029">
        <v>1539</v>
      </c>
      <c r="BT28" s="2029">
        <v>766</v>
      </c>
      <c r="BU28" s="2010">
        <v>19</v>
      </c>
      <c r="BV28" s="799">
        <v>159</v>
      </c>
      <c r="BW28" s="2010">
        <v>140</v>
      </c>
      <c r="BX28" s="2010">
        <v>3</v>
      </c>
      <c r="BY28" s="1996" t="s">
        <v>304</v>
      </c>
      <c r="BZ28" s="2060">
        <v>7</v>
      </c>
      <c r="CA28" s="529"/>
      <c r="CB28" s="542">
        <v>12</v>
      </c>
      <c r="CC28" s="490">
        <v>2</v>
      </c>
      <c r="CD28" s="504">
        <v>3163</v>
      </c>
      <c r="CE28" s="490">
        <v>789</v>
      </c>
      <c r="CF28" s="804">
        <v>860.2</v>
      </c>
      <c r="CG28" s="490">
        <v>306</v>
      </c>
      <c r="CH28" s="490">
        <v>6</v>
      </c>
      <c r="CI28" s="61">
        <v>207</v>
      </c>
      <c r="CJ28" s="146" t="s">
        <v>199</v>
      </c>
      <c r="CK28" s="542">
        <v>832</v>
      </c>
      <c r="CL28" s="491">
        <v>218.34</v>
      </c>
      <c r="CM28" s="490">
        <v>540</v>
      </c>
      <c r="CN28" s="491">
        <v>141.71</v>
      </c>
      <c r="CO28" s="556">
        <v>845</v>
      </c>
      <c r="CP28" s="1381">
        <v>221.75</v>
      </c>
      <c r="CQ28" s="527"/>
      <c r="CR28" s="805">
        <v>351</v>
      </c>
      <c r="CS28" s="805">
        <v>3049</v>
      </c>
      <c r="CT28" s="805">
        <v>113</v>
      </c>
      <c r="CU28" s="805">
        <v>1322</v>
      </c>
      <c r="CV28" s="805">
        <v>12277</v>
      </c>
      <c r="CW28" s="805">
        <v>3813</v>
      </c>
      <c r="CX28" s="805">
        <v>5209</v>
      </c>
    </row>
    <row r="29" spans="1:102" s="1423" customFormat="1" ht="15.75" customHeight="1">
      <c r="A29" s="1401" t="s">
        <v>158</v>
      </c>
      <c r="B29" s="1402">
        <v>2723</v>
      </c>
      <c r="C29" s="1403">
        <v>6.77</v>
      </c>
      <c r="D29" s="1404">
        <v>2340</v>
      </c>
      <c r="E29" s="1405"/>
      <c r="F29" s="1406">
        <v>1</v>
      </c>
      <c r="G29" s="1407">
        <v>120</v>
      </c>
      <c r="H29" s="1407">
        <v>25</v>
      </c>
      <c r="I29" s="1407">
        <v>1702</v>
      </c>
      <c r="J29" s="1407">
        <v>14</v>
      </c>
      <c r="K29" s="1407">
        <v>354</v>
      </c>
      <c r="L29" s="1407">
        <v>1</v>
      </c>
      <c r="M29" s="1407">
        <v>50</v>
      </c>
      <c r="N29" s="1408">
        <v>113</v>
      </c>
      <c r="O29" s="1409">
        <v>3400</v>
      </c>
      <c r="P29" s="1410">
        <v>1488</v>
      </c>
      <c r="Q29" s="1407">
        <v>8</v>
      </c>
      <c r="R29" s="1408">
        <v>521</v>
      </c>
      <c r="S29" s="1407">
        <v>5</v>
      </c>
      <c r="T29" s="1407">
        <v>17</v>
      </c>
      <c r="U29" s="1408">
        <v>1683</v>
      </c>
      <c r="V29" s="1407">
        <v>12</v>
      </c>
      <c r="W29" s="1408">
        <v>924</v>
      </c>
      <c r="X29" s="1409">
        <v>2</v>
      </c>
      <c r="Y29" s="802"/>
      <c r="Z29" s="1406">
        <v>121741</v>
      </c>
      <c r="AA29" s="1407">
        <v>25695</v>
      </c>
      <c r="AB29" s="1407">
        <v>40450383537</v>
      </c>
      <c r="AC29" s="1411">
        <v>98.9</v>
      </c>
      <c r="AD29" s="1409">
        <v>32</v>
      </c>
      <c r="AE29" s="1410"/>
      <c r="AF29" s="1402">
        <v>57810</v>
      </c>
      <c r="AG29" s="2000">
        <v>14.368551736479599</v>
      </c>
      <c r="AH29" s="1998">
        <v>41879</v>
      </c>
      <c r="AI29" s="2000">
        <v>22.401296610305501</v>
      </c>
      <c r="AJ29" s="1998">
        <v>442396</v>
      </c>
      <c r="AK29" s="1999">
        <v>94.6</v>
      </c>
      <c r="AL29" s="1997">
        <v>36.6</v>
      </c>
      <c r="AM29" s="1414">
        <v>14.9</v>
      </c>
      <c r="AN29" s="1538"/>
      <c r="AO29" s="1402">
        <v>1424</v>
      </c>
      <c r="AP29" s="1800">
        <v>17</v>
      </c>
      <c r="AQ29" s="2061">
        <v>6555</v>
      </c>
      <c r="AR29" s="2076">
        <v>80</v>
      </c>
      <c r="AS29" s="1998">
        <v>4183</v>
      </c>
      <c r="AT29" s="2077">
        <v>58</v>
      </c>
      <c r="AU29" s="2061">
        <v>319</v>
      </c>
      <c r="AV29" s="2076">
        <v>4</v>
      </c>
      <c r="AW29" s="1998">
        <v>33</v>
      </c>
      <c r="AX29" s="2061">
        <v>1545</v>
      </c>
      <c r="AY29" s="2061">
        <v>935</v>
      </c>
      <c r="AZ29" s="2061">
        <v>1199</v>
      </c>
      <c r="BA29" s="2062">
        <v>662</v>
      </c>
      <c r="BB29" s="1402" t="s">
        <v>199</v>
      </c>
      <c r="BC29" s="2061" t="s">
        <v>199</v>
      </c>
      <c r="BD29" s="2061" t="s">
        <v>199</v>
      </c>
      <c r="BE29" s="2061">
        <v>9</v>
      </c>
      <c r="BF29" s="2061">
        <v>16</v>
      </c>
      <c r="BG29" s="1998">
        <v>2</v>
      </c>
      <c r="BH29" s="2061">
        <v>114</v>
      </c>
      <c r="BI29" s="2061">
        <v>200</v>
      </c>
      <c r="BJ29" s="2061">
        <v>140</v>
      </c>
      <c r="BK29" s="2061">
        <v>50</v>
      </c>
      <c r="BL29" s="2061">
        <v>195</v>
      </c>
      <c r="BM29" s="2062">
        <v>110</v>
      </c>
      <c r="BN29" s="1402">
        <v>73</v>
      </c>
      <c r="BO29" s="2061">
        <v>1753</v>
      </c>
      <c r="BP29" s="2061">
        <v>5754</v>
      </c>
      <c r="BQ29" s="2061">
        <v>3695</v>
      </c>
      <c r="BR29" s="2061">
        <v>1129</v>
      </c>
      <c r="BS29" s="2061">
        <v>5062</v>
      </c>
      <c r="BT29" s="2061">
        <v>3033</v>
      </c>
      <c r="BU29" s="1998">
        <v>12</v>
      </c>
      <c r="BV29" s="1418">
        <v>248</v>
      </c>
      <c r="BW29" s="1998">
        <v>144</v>
      </c>
      <c r="BX29" s="2001" t="s">
        <v>199</v>
      </c>
      <c r="BY29" s="1418">
        <v>13</v>
      </c>
      <c r="BZ29" s="2062">
        <v>16</v>
      </c>
      <c r="CA29" s="870"/>
      <c r="CB29" s="1402">
        <v>43</v>
      </c>
      <c r="CC29" s="1404">
        <v>2</v>
      </c>
      <c r="CD29" s="1419">
        <v>6765</v>
      </c>
      <c r="CE29" s="1404">
        <v>558</v>
      </c>
      <c r="CF29" s="1420">
        <v>1681.4</v>
      </c>
      <c r="CG29" s="1404">
        <v>347</v>
      </c>
      <c r="CH29" s="1404">
        <v>5</v>
      </c>
      <c r="CI29" s="1415">
        <v>187</v>
      </c>
      <c r="CJ29" s="1428" t="s">
        <v>199</v>
      </c>
      <c r="CK29" s="1402">
        <v>1560</v>
      </c>
      <c r="CL29" s="1412">
        <v>381.4</v>
      </c>
      <c r="CM29" s="1404">
        <v>280</v>
      </c>
      <c r="CN29" s="1412">
        <v>68.5</v>
      </c>
      <c r="CO29" s="1417">
        <v>1511</v>
      </c>
      <c r="CP29" s="1801">
        <v>369.4</v>
      </c>
      <c r="CQ29" s="1410"/>
      <c r="CR29" s="1422">
        <v>475</v>
      </c>
      <c r="CS29" s="1422">
        <v>3555</v>
      </c>
      <c r="CT29" s="1422">
        <v>84</v>
      </c>
      <c r="CU29" s="1422">
        <v>1769</v>
      </c>
      <c r="CV29" s="1422">
        <v>16435</v>
      </c>
      <c r="CW29" s="1422">
        <v>3481</v>
      </c>
      <c r="CX29" s="1422">
        <v>4366</v>
      </c>
    </row>
    <row r="30" spans="1:102" s="1207" customFormat="1" ht="15.75" customHeight="1">
      <c r="A30" s="656" t="s">
        <v>217</v>
      </c>
      <c r="B30" s="530">
        <v>4184</v>
      </c>
      <c r="C30" s="524">
        <v>9.2200000000000006</v>
      </c>
      <c r="D30" s="146">
        <v>3715</v>
      </c>
      <c r="E30" s="1312"/>
      <c r="F30" s="531">
        <v>2</v>
      </c>
      <c r="G30" s="155">
        <v>240</v>
      </c>
      <c r="H30" s="155">
        <v>20</v>
      </c>
      <c r="I30" s="155">
        <v>1848</v>
      </c>
      <c r="J30" s="155">
        <v>24</v>
      </c>
      <c r="K30" s="155">
        <v>694</v>
      </c>
      <c r="L30" s="155" t="s">
        <v>199</v>
      </c>
      <c r="M30" s="155" t="s">
        <v>199</v>
      </c>
      <c r="N30" s="155">
        <v>88</v>
      </c>
      <c r="O30" s="149">
        <v>3735</v>
      </c>
      <c r="P30" s="551">
        <v>1594</v>
      </c>
      <c r="Q30" s="155">
        <v>8</v>
      </c>
      <c r="R30" s="152">
        <v>747</v>
      </c>
      <c r="S30" s="155">
        <v>5</v>
      </c>
      <c r="T30" s="155">
        <v>12</v>
      </c>
      <c r="U30" s="155">
        <v>1429</v>
      </c>
      <c r="V30" s="155">
        <v>5</v>
      </c>
      <c r="W30" s="155">
        <v>304</v>
      </c>
      <c r="X30" s="149">
        <v>15</v>
      </c>
      <c r="Y30" s="526"/>
      <c r="Z30" s="531">
        <v>122860</v>
      </c>
      <c r="AA30" s="155">
        <v>25306</v>
      </c>
      <c r="AB30" s="155">
        <v>38764595857</v>
      </c>
      <c r="AC30" s="166">
        <v>98.59</v>
      </c>
      <c r="AD30" s="149">
        <v>20</v>
      </c>
      <c r="AE30" s="527"/>
      <c r="AF30" s="530">
        <v>71475</v>
      </c>
      <c r="AG30" s="1995">
        <v>16.196832015228082</v>
      </c>
      <c r="AH30" s="1994">
        <v>50872</v>
      </c>
      <c r="AI30" s="1995">
        <v>23.707818565656471</v>
      </c>
      <c r="AJ30" s="1994">
        <v>460240.38854144805</v>
      </c>
      <c r="AK30" s="1996">
        <v>94</v>
      </c>
      <c r="AL30" s="1995">
        <v>41.6</v>
      </c>
      <c r="AM30" s="533">
        <v>31</v>
      </c>
      <c r="AN30" s="704"/>
      <c r="AO30" s="530">
        <v>1603</v>
      </c>
      <c r="AP30" s="2078">
        <v>17</v>
      </c>
      <c r="AQ30" s="2005">
        <v>7130</v>
      </c>
      <c r="AR30" s="2005">
        <v>77</v>
      </c>
      <c r="AS30" s="1994">
        <v>4438</v>
      </c>
      <c r="AT30" s="1994">
        <v>55</v>
      </c>
      <c r="AU30" s="2005">
        <v>324</v>
      </c>
      <c r="AV30" s="2005">
        <v>4</v>
      </c>
      <c r="AW30" s="1994">
        <v>13</v>
      </c>
      <c r="AX30" s="2005">
        <v>735</v>
      </c>
      <c r="AY30" s="2005">
        <v>488</v>
      </c>
      <c r="AZ30" s="2005">
        <v>466</v>
      </c>
      <c r="BA30" s="2063">
        <v>247</v>
      </c>
      <c r="BB30" s="530">
        <v>15</v>
      </c>
      <c r="BC30" s="2005">
        <v>714</v>
      </c>
      <c r="BD30" s="2005">
        <v>552</v>
      </c>
      <c r="BE30" s="2005">
        <v>614</v>
      </c>
      <c r="BF30" s="2005">
        <v>376</v>
      </c>
      <c r="BG30" s="1944" t="s">
        <v>199</v>
      </c>
      <c r="BH30" s="1944" t="s">
        <v>199</v>
      </c>
      <c r="BI30" s="1944" t="s">
        <v>199</v>
      </c>
      <c r="BJ30" s="2094" t="s">
        <v>199</v>
      </c>
      <c r="BK30" s="1944" t="s">
        <v>199</v>
      </c>
      <c r="BL30" s="1944">
        <v>1</v>
      </c>
      <c r="BM30" s="2095">
        <v>1</v>
      </c>
      <c r="BN30" s="530">
        <v>114</v>
      </c>
      <c r="BO30" s="2005">
        <v>2771</v>
      </c>
      <c r="BP30" s="2005">
        <v>6532</v>
      </c>
      <c r="BQ30" s="2005">
        <v>4665</v>
      </c>
      <c r="BR30" s="2005">
        <v>1603</v>
      </c>
      <c r="BS30" s="2005">
        <v>6049</v>
      </c>
      <c r="BT30" s="2005">
        <v>3710</v>
      </c>
      <c r="BU30" s="1994" t="s">
        <v>199</v>
      </c>
      <c r="BV30" s="796" t="s">
        <v>199</v>
      </c>
      <c r="BW30" s="1994">
        <v>4</v>
      </c>
      <c r="BX30" s="1994" t="s">
        <v>199</v>
      </c>
      <c r="BY30" s="2094">
        <v>32</v>
      </c>
      <c r="BZ30" s="2095">
        <v>14</v>
      </c>
      <c r="CA30" s="529"/>
      <c r="CB30" s="530">
        <v>43</v>
      </c>
      <c r="CC30" s="146">
        <v>1</v>
      </c>
      <c r="CD30" s="168">
        <v>9252</v>
      </c>
      <c r="CE30" s="146">
        <v>306</v>
      </c>
      <c r="CF30" s="535">
        <v>2096.5</v>
      </c>
      <c r="CG30" s="146">
        <v>423</v>
      </c>
      <c r="CH30" s="146">
        <v>0</v>
      </c>
      <c r="CI30" s="167">
        <v>222</v>
      </c>
      <c r="CJ30" s="146" t="s">
        <v>199</v>
      </c>
      <c r="CK30" s="530">
        <v>1882</v>
      </c>
      <c r="CL30" s="144">
        <v>409.1</v>
      </c>
      <c r="CM30" s="146">
        <v>366</v>
      </c>
      <c r="CN30" s="144">
        <v>79.599999999999994</v>
      </c>
      <c r="CO30" s="536">
        <v>1495</v>
      </c>
      <c r="CP30" s="1079">
        <v>325</v>
      </c>
      <c r="CQ30" s="527"/>
      <c r="CR30" s="537">
        <v>602</v>
      </c>
      <c r="CS30" s="537">
        <v>4238</v>
      </c>
      <c r="CT30" s="537">
        <v>183</v>
      </c>
      <c r="CU30" s="537">
        <v>1403</v>
      </c>
      <c r="CV30" s="537">
        <v>14414</v>
      </c>
      <c r="CW30" s="537">
        <v>3558</v>
      </c>
      <c r="CX30" s="537">
        <v>5587</v>
      </c>
    </row>
    <row r="31" spans="1:102" ht="15.75" customHeight="1">
      <c r="A31" s="658" t="s">
        <v>218</v>
      </c>
      <c r="B31" s="1424">
        <v>2607</v>
      </c>
      <c r="C31" s="550">
        <v>10.3179</v>
      </c>
      <c r="D31" s="480">
        <v>2175</v>
      </c>
      <c r="E31" s="1312"/>
      <c r="F31" s="1436">
        <v>1</v>
      </c>
      <c r="G31" s="486">
        <v>100</v>
      </c>
      <c r="H31" s="486">
        <v>21</v>
      </c>
      <c r="I31" s="486">
        <v>1484</v>
      </c>
      <c r="J31" s="486">
        <v>15</v>
      </c>
      <c r="K31" s="486">
        <v>424</v>
      </c>
      <c r="L31" s="486" t="s">
        <v>304</v>
      </c>
      <c r="M31" s="486" t="s">
        <v>304</v>
      </c>
      <c r="N31" s="1802">
        <v>37</v>
      </c>
      <c r="O31" s="1803">
        <v>1185</v>
      </c>
      <c r="P31" s="527">
        <v>1023</v>
      </c>
      <c r="Q31" s="486">
        <v>9</v>
      </c>
      <c r="R31" s="1802">
        <v>434</v>
      </c>
      <c r="S31" s="486">
        <v>1</v>
      </c>
      <c r="T31" s="486">
        <v>9</v>
      </c>
      <c r="U31" s="1802">
        <v>932</v>
      </c>
      <c r="V31" s="486">
        <v>2</v>
      </c>
      <c r="W31" s="1802">
        <v>140</v>
      </c>
      <c r="X31" s="1803" t="s">
        <v>304</v>
      </c>
      <c r="Y31" s="526"/>
      <c r="Z31" s="1436">
        <v>76079</v>
      </c>
      <c r="AA31" s="486">
        <v>14631</v>
      </c>
      <c r="AB31" s="486">
        <v>23988793737</v>
      </c>
      <c r="AC31" s="487">
        <v>98.87</v>
      </c>
      <c r="AD31" s="1803">
        <v>13</v>
      </c>
      <c r="AE31" s="527"/>
      <c r="AF31" s="1424">
        <v>35738</v>
      </c>
      <c r="AG31" s="2004">
        <v>14.1</v>
      </c>
      <c r="AH31" s="2001">
        <v>25551</v>
      </c>
      <c r="AI31" s="2004">
        <v>23.5</v>
      </c>
      <c r="AJ31" s="2001">
        <v>478081</v>
      </c>
      <c r="AK31" s="2004">
        <v>96.2</v>
      </c>
      <c r="AL31" s="2004">
        <v>31.8</v>
      </c>
      <c r="AM31" s="1981">
        <v>8.6</v>
      </c>
      <c r="AN31" s="1894"/>
      <c r="AO31" s="1424">
        <v>743</v>
      </c>
      <c r="AP31" s="529">
        <v>13.583180987202926</v>
      </c>
      <c r="AQ31" s="2003">
        <v>4559</v>
      </c>
      <c r="AR31" s="2003">
        <v>83.345521023765997</v>
      </c>
      <c r="AS31" s="2001">
        <v>3050</v>
      </c>
      <c r="AT31" s="2001">
        <v>60.9634219468319</v>
      </c>
      <c r="AU31" s="2003">
        <v>364</v>
      </c>
      <c r="AV31" s="2003">
        <v>6.6544789762340031</v>
      </c>
      <c r="AW31" s="2001">
        <v>19</v>
      </c>
      <c r="AX31" s="2003">
        <v>961</v>
      </c>
      <c r="AY31" s="2003">
        <v>604</v>
      </c>
      <c r="AZ31" s="2003">
        <v>490</v>
      </c>
      <c r="BA31" s="2064">
        <v>274</v>
      </c>
      <c r="BB31" s="1424">
        <v>5</v>
      </c>
      <c r="BC31" s="2003">
        <v>227</v>
      </c>
      <c r="BD31" s="2003">
        <v>153</v>
      </c>
      <c r="BE31" s="2003">
        <v>174</v>
      </c>
      <c r="BF31" s="2003">
        <v>134</v>
      </c>
      <c r="BG31" s="2001">
        <v>8</v>
      </c>
      <c r="BH31" s="2003">
        <v>90</v>
      </c>
      <c r="BI31" s="2003">
        <v>413</v>
      </c>
      <c r="BJ31" s="2003">
        <v>237</v>
      </c>
      <c r="BK31" s="2003">
        <v>11</v>
      </c>
      <c r="BL31" s="2003">
        <v>237</v>
      </c>
      <c r="BM31" s="2064">
        <v>132</v>
      </c>
      <c r="BN31" s="1424">
        <v>61</v>
      </c>
      <c r="BO31" s="2003">
        <v>1040</v>
      </c>
      <c r="BP31" s="2003">
        <v>4069</v>
      </c>
      <c r="BQ31" s="2003">
        <v>2855</v>
      </c>
      <c r="BR31" s="2003">
        <v>574</v>
      </c>
      <c r="BS31" s="2003">
        <v>3658</v>
      </c>
      <c r="BT31" s="2003">
        <v>2509</v>
      </c>
      <c r="BU31" s="2001">
        <v>1</v>
      </c>
      <c r="BV31" s="529" t="s">
        <v>199</v>
      </c>
      <c r="BW31" s="2001">
        <v>1</v>
      </c>
      <c r="BX31" s="2001" t="s">
        <v>304</v>
      </c>
      <c r="BY31" s="529">
        <v>24</v>
      </c>
      <c r="BZ31" s="2064">
        <v>12</v>
      </c>
      <c r="CA31" s="529"/>
      <c r="CB31" s="1424">
        <v>27</v>
      </c>
      <c r="CC31" s="480" t="s">
        <v>304</v>
      </c>
      <c r="CD31" s="1806">
        <v>4936</v>
      </c>
      <c r="CE31" s="480" t="s">
        <v>304</v>
      </c>
      <c r="CF31" s="1490">
        <v>1953.5671598078095</v>
      </c>
      <c r="CG31" s="480">
        <v>263</v>
      </c>
      <c r="CH31" s="480">
        <v>7</v>
      </c>
      <c r="CI31" s="1804">
        <v>132</v>
      </c>
      <c r="CJ31" s="1428" t="s">
        <v>199</v>
      </c>
      <c r="CK31" s="1424">
        <v>1004</v>
      </c>
      <c r="CL31" s="488">
        <v>394.5</v>
      </c>
      <c r="CM31" s="480">
        <v>193</v>
      </c>
      <c r="CN31" s="488">
        <v>75.8</v>
      </c>
      <c r="CO31" s="549">
        <v>687</v>
      </c>
      <c r="CP31" s="57">
        <v>269.89999999999998</v>
      </c>
      <c r="CQ31" s="527"/>
      <c r="CR31" s="1491">
        <v>321</v>
      </c>
      <c r="CS31" s="1491">
        <v>2887</v>
      </c>
      <c r="CT31" s="1491">
        <v>126</v>
      </c>
      <c r="CU31" s="1491">
        <v>1152</v>
      </c>
      <c r="CV31" s="1491">
        <v>9278</v>
      </c>
      <c r="CW31" s="1491">
        <v>2313</v>
      </c>
      <c r="CX31" s="1491">
        <v>3427</v>
      </c>
    </row>
    <row r="32" spans="1:102" s="1207" customFormat="1" ht="15.75" customHeight="1">
      <c r="A32" s="656" t="s">
        <v>219</v>
      </c>
      <c r="B32" s="530">
        <v>2716</v>
      </c>
      <c r="C32" s="524">
        <v>14.8</v>
      </c>
      <c r="D32" s="474">
        <v>2329</v>
      </c>
      <c r="E32" s="1312"/>
      <c r="F32" s="531">
        <v>3</v>
      </c>
      <c r="G32" s="477">
        <v>223</v>
      </c>
      <c r="H32" s="477">
        <v>12</v>
      </c>
      <c r="I32" s="477">
        <v>771</v>
      </c>
      <c r="J32" s="477">
        <v>18</v>
      </c>
      <c r="K32" s="477">
        <v>504</v>
      </c>
      <c r="L32" s="477">
        <v>1</v>
      </c>
      <c r="M32" s="477">
        <v>50</v>
      </c>
      <c r="N32" s="465">
        <v>39</v>
      </c>
      <c r="O32" s="1060">
        <v>1013</v>
      </c>
      <c r="P32" s="532">
        <v>808</v>
      </c>
      <c r="Q32" s="477">
        <v>4</v>
      </c>
      <c r="R32" s="465">
        <v>200</v>
      </c>
      <c r="S32" s="477">
        <v>5</v>
      </c>
      <c r="T32" s="477">
        <v>5</v>
      </c>
      <c r="U32" s="465">
        <v>481</v>
      </c>
      <c r="V32" s="477">
        <v>2</v>
      </c>
      <c r="W32" s="465">
        <v>178</v>
      </c>
      <c r="X32" s="1060"/>
      <c r="Y32" s="526"/>
      <c r="Z32" s="531">
        <v>54530</v>
      </c>
      <c r="AA32" s="477">
        <v>11342</v>
      </c>
      <c r="AB32" s="477">
        <v>20195222465</v>
      </c>
      <c r="AC32" s="478">
        <v>98.3</v>
      </c>
      <c r="AD32" s="1060">
        <v>9</v>
      </c>
      <c r="AE32" s="527"/>
      <c r="AF32" s="530">
        <v>34982</v>
      </c>
      <c r="AG32" s="1995">
        <v>19.116369299707642</v>
      </c>
      <c r="AH32" s="1994">
        <v>24742</v>
      </c>
      <c r="AI32" s="1995">
        <v>26.170717249555427</v>
      </c>
      <c r="AJ32" s="1994">
        <v>402946</v>
      </c>
      <c r="AK32" s="1996">
        <v>93.078000000000003</v>
      </c>
      <c r="AL32" s="1995">
        <v>39.9</v>
      </c>
      <c r="AM32" s="533">
        <v>26.8</v>
      </c>
      <c r="AN32" s="704"/>
      <c r="AO32" s="530">
        <v>1042</v>
      </c>
      <c r="AP32" s="796">
        <v>21.088848411252801</v>
      </c>
      <c r="AQ32" s="2005">
        <v>2363</v>
      </c>
      <c r="AR32" s="2005">
        <v>47.824327059299698</v>
      </c>
      <c r="AS32" s="1994">
        <v>1575</v>
      </c>
      <c r="AT32" s="1994">
        <v>50.143266475644701</v>
      </c>
      <c r="AU32" s="2005">
        <v>331</v>
      </c>
      <c r="AV32" s="2005">
        <v>6.6990487755515096</v>
      </c>
      <c r="AW32" s="1994">
        <v>5</v>
      </c>
      <c r="AX32" s="2005">
        <v>262</v>
      </c>
      <c r="AY32" s="2005">
        <v>173</v>
      </c>
      <c r="AZ32" s="2005">
        <v>112</v>
      </c>
      <c r="BA32" s="2063">
        <v>60</v>
      </c>
      <c r="BB32" s="530">
        <v>10</v>
      </c>
      <c r="BC32" s="2005">
        <v>625</v>
      </c>
      <c r="BD32" s="2005">
        <v>475</v>
      </c>
      <c r="BE32" s="2005">
        <v>508</v>
      </c>
      <c r="BF32" s="2005">
        <v>336</v>
      </c>
      <c r="BG32" s="1944" t="s">
        <v>199</v>
      </c>
      <c r="BH32" s="1944" t="s">
        <v>199</v>
      </c>
      <c r="BI32" s="1944" t="s">
        <v>199</v>
      </c>
      <c r="BJ32" s="2094" t="s">
        <v>199</v>
      </c>
      <c r="BK32" s="1994" t="s">
        <v>199</v>
      </c>
      <c r="BL32" s="1994" t="s">
        <v>199</v>
      </c>
      <c r="BM32" s="534" t="s">
        <v>199</v>
      </c>
      <c r="BN32" s="530">
        <v>38</v>
      </c>
      <c r="BO32" s="2005">
        <v>953</v>
      </c>
      <c r="BP32" s="2005">
        <v>2165</v>
      </c>
      <c r="BQ32" s="2005">
        <v>1465</v>
      </c>
      <c r="BR32" s="2005">
        <v>788</v>
      </c>
      <c r="BS32" s="2005">
        <v>2042</v>
      </c>
      <c r="BT32" s="2005">
        <v>1233</v>
      </c>
      <c r="BU32" s="1994">
        <v>10</v>
      </c>
      <c r="BV32" s="796">
        <v>127</v>
      </c>
      <c r="BW32" s="1994">
        <v>116</v>
      </c>
      <c r="BX32" s="1994" t="s">
        <v>199</v>
      </c>
      <c r="BY32" s="796">
        <v>6</v>
      </c>
      <c r="BZ32" s="2063">
        <v>15</v>
      </c>
      <c r="CA32" s="529"/>
      <c r="CB32" s="530">
        <v>14</v>
      </c>
      <c r="CC32" s="474">
        <v>1</v>
      </c>
      <c r="CD32" s="479">
        <v>3407</v>
      </c>
      <c r="CE32" s="474">
        <v>399</v>
      </c>
      <c r="CF32" s="535">
        <v>1861.8</v>
      </c>
      <c r="CG32" s="474">
        <v>225</v>
      </c>
      <c r="CH32" s="474">
        <v>3</v>
      </c>
      <c r="CI32" s="1270">
        <v>128</v>
      </c>
      <c r="CJ32" s="146" t="s">
        <v>199</v>
      </c>
      <c r="CK32" s="530">
        <v>719</v>
      </c>
      <c r="CL32" s="475">
        <v>392.9</v>
      </c>
      <c r="CM32" s="474">
        <v>196</v>
      </c>
      <c r="CN32" s="475">
        <v>107.1</v>
      </c>
      <c r="CO32" s="536">
        <v>651</v>
      </c>
      <c r="CP32" s="1061">
        <v>355.7</v>
      </c>
      <c r="CQ32" s="527"/>
      <c r="CR32" s="537">
        <v>263</v>
      </c>
      <c r="CS32" s="537">
        <v>1887</v>
      </c>
      <c r="CT32" s="537">
        <v>113</v>
      </c>
      <c r="CU32" s="537">
        <v>846</v>
      </c>
      <c r="CV32" s="537">
        <v>8359</v>
      </c>
      <c r="CW32" s="537">
        <v>1680</v>
      </c>
      <c r="CX32" s="537">
        <v>2641</v>
      </c>
    </row>
    <row r="33" spans="1:102" ht="15.75" customHeight="1">
      <c r="A33" s="324" t="s">
        <v>162</v>
      </c>
      <c r="B33" s="1424">
        <v>3013</v>
      </c>
      <c r="C33" s="550">
        <v>8.3444112108120088</v>
      </c>
      <c r="D33" s="480">
        <v>2516</v>
      </c>
      <c r="E33" s="1312"/>
      <c r="F33" s="1436">
        <v>2</v>
      </c>
      <c r="G33" s="486">
        <v>150</v>
      </c>
      <c r="H33" s="486">
        <v>24</v>
      </c>
      <c r="I33" s="486">
        <v>1615</v>
      </c>
      <c r="J33" s="486">
        <v>23</v>
      </c>
      <c r="K33" s="486">
        <v>638</v>
      </c>
      <c r="L33" s="486">
        <v>1</v>
      </c>
      <c r="M33" s="486">
        <v>50</v>
      </c>
      <c r="N33" s="1802">
        <v>89</v>
      </c>
      <c r="O33" s="1803">
        <v>2236</v>
      </c>
      <c r="P33" s="527">
        <v>1191</v>
      </c>
      <c r="Q33" s="486">
        <v>8</v>
      </c>
      <c r="R33" s="1802">
        <v>319</v>
      </c>
      <c r="S33" s="486">
        <v>11</v>
      </c>
      <c r="T33" s="486">
        <v>13</v>
      </c>
      <c r="U33" s="1802">
        <v>1326</v>
      </c>
      <c r="V33" s="486">
        <v>2</v>
      </c>
      <c r="W33" s="1802">
        <v>209</v>
      </c>
      <c r="X33" s="1803">
        <v>9</v>
      </c>
      <c r="Y33" s="526"/>
      <c r="Z33" s="1807">
        <v>111626</v>
      </c>
      <c r="AA33" s="1808">
        <v>21082</v>
      </c>
      <c r="AB33" s="1808">
        <v>31095303214</v>
      </c>
      <c r="AC33" s="487">
        <v>99.08</v>
      </c>
      <c r="AD33" s="1809">
        <v>20</v>
      </c>
      <c r="AE33" s="1690"/>
      <c r="AF33" s="1424">
        <v>59594</v>
      </c>
      <c r="AG33" s="2000">
        <v>16.5</v>
      </c>
      <c r="AH33" s="2001">
        <v>41317</v>
      </c>
      <c r="AI33" s="2000">
        <v>25</v>
      </c>
      <c r="AJ33" s="2001">
        <v>436247</v>
      </c>
      <c r="AK33" s="2004">
        <v>94.2</v>
      </c>
      <c r="AL33" s="2000">
        <v>45.7</v>
      </c>
      <c r="AM33" s="1487">
        <v>47.8</v>
      </c>
      <c r="AN33" s="704"/>
      <c r="AO33" s="1424">
        <v>1836</v>
      </c>
      <c r="AP33" s="529">
        <v>24.8</v>
      </c>
      <c r="AQ33" s="2003">
        <v>4768</v>
      </c>
      <c r="AR33" s="2003">
        <v>64.5</v>
      </c>
      <c r="AS33" s="2001">
        <v>2855</v>
      </c>
      <c r="AT33" s="2001">
        <v>44.1</v>
      </c>
      <c r="AU33" s="2003">
        <v>889</v>
      </c>
      <c r="AV33" s="2003">
        <v>12</v>
      </c>
      <c r="AW33" s="2001">
        <v>30</v>
      </c>
      <c r="AX33" s="2003">
        <v>1692</v>
      </c>
      <c r="AY33" s="2003">
        <v>946</v>
      </c>
      <c r="AZ33" s="2003">
        <v>1107</v>
      </c>
      <c r="BA33" s="2064">
        <v>613</v>
      </c>
      <c r="BB33" s="1424">
        <v>27</v>
      </c>
      <c r="BC33" s="2003">
        <v>1585</v>
      </c>
      <c r="BD33" s="2003">
        <v>1100</v>
      </c>
      <c r="BE33" s="2003">
        <v>1631</v>
      </c>
      <c r="BF33" s="2003">
        <v>981</v>
      </c>
      <c r="BG33" s="2001">
        <v>2</v>
      </c>
      <c r="BH33" s="2003">
        <v>41</v>
      </c>
      <c r="BI33" s="2003">
        <v>101</v>
      </c>
      <c r="BJ33" s="2003">
        <v>60</v>
      </c>
      <c r="BK33" s="2003">
        <v>13</v>
      </c>
      <c r="BL33" s="2003">
        <v>90</v>
      </c>
      <c r="BM33" s="2064">
        <v>50</v>
      </c>
      <c r="BN33" s="1424">
        <v>31</v>
      </c>
      <c r="BO33" s="2003">
        <v>1526</v>
      </c>
      <c r="BP33" s="2003">
        <v>1905</v>
      </c>
      <c r="BQ33" s="2003">
        <v>1293</v>
      </c>
      <c r="BR33" s="2003">
        <v>1314</v>
      </c>
      <c r="BS33" s="2003">
        <v>1940</v>
      </c>
      <c r="BT33" s="2003">
        <v>1152</v>
      </c>
      <c r="BU33" s="2001">
        <v>5</v>
      </c>
      <c r="BV33" s="529">
        <v>79</v>
      </c>
      <c r="BW33" s="2001">
        <v>59</v>
      </c>
      <c r="BX33" s="2001">
        <v>1</v>
      </c>
      <c r="BY33" s="529">
        <v>32</v>
      </c>
      <c r="BZ33" s="2064">
        <v>19</v>
      </c>
      <c r="CA33" s="529"/>
      <c r="CB33" s="1424">
        <v>23</v>
      </c>
      <c r="CC33" s="480" t="s">
        <v>304</v>
      </c>
      <c r="CD33" s="1806">
        <v>4661</v>
      </c>
      <c r="CE33" s="480" t="s">
        <v>304</v>
      </c>
      <c r="CF33" s="1490">
        <v>1292.8</v>
      </c>
      <c r="CG33" s="480">
        <v>307</v>
      </c>
      <c r="CH33" s="480">
        <v>9</v>
      </c>
      <c r="CI33" s="1804">
        <v>199</v>
      </c>
      <c r="CJ33" s="1805">
        <v>2</v>
      </c>
      <c r="CK33" s="1424">
        <v>1014</v>
      </c>
      <c r="CL33" s="488">
        <v>279.07514387231902</v>
      </c>
      <c r="CM33" s="480">
        <v>296</v>
      </c>
      <c r="CN33" s="488">
        <v>81.465722471603968</v>
      </c>
      <c r="CO33" s="549">
        <v>883</v>
      </c>
      <c r="CP33" s="57">
        <v>243.0210572379267</v>
      </c>
      <c r="CQ33" s="527"/>
      <c r="CR33" s="1491">
        <v>371</v>
      </c>
      <c r="CS33" s="1491">
        <v>3498</v>
      </c>
      <c r="CT33" s="1491">
        <v>99</v>
      </c>
      <c r="CU33" s="1491">
        <v>1449</v>
      </c>
      <c r="CV33" s="1491">
        <v>14367</v>
      </c>
      <c r="CW33" s="1491">
        <v>3789</v>
      </c>
      <c r="CX33" s="1491">
        <v>5778</v>
      </c>
    </row>
    <row r="34" spans="1:102" s="1207" customFormat="1" ht="15.75" customHeight="1">
      <c r="A34" s="656" t="s">
        <v>303</v>
      </c>
      <c r="B34" s="530">
        <v>1657</v>
      </c>
      <c r="C34" s="524">
        <v>7.1</v>
      </c>
      <c r="D34" s="474">
        <v>1456</v>
      </c>
      <c r="E34" s="1312"/>
      <c r="F34" s="531">
        <v>2</v>
      </c>
      <c r="G34" s="477">
        <v>200</v>
      </c>
      <c r="H34" s="477">
        <v>10</v>
      </c>
      <c r="I34" s="477">
        <v>775</v>
      </c>
      <c r="J34" s="477">
        <v>4</v>
      </c>
      <c r="K34" s="477">
        <v>116</v>
      </c>
      <c r="L34" s="477" t="s">
        <v>304</v>
      </c>
      <c r="M34" s="477" t="s">
        <v>304</v>
      </c>
      <c r="N34" s="69">
        <v>73</v>
      </c>
      <c r="O34" s="74">
        <v>2447</v>
      </c>
      <c r="P34" s="532">
        <v>754</v>
      </c>
      <c r="Q34" s="477">
        <v>6</v>
      </c>
      <c r="R34" s="69">
        <v>200</v>
      </c>
      <c r="S34" s="477">
        <v>1</v>
      </c>
      <c r="T34" s="477">
        <v>9</v>
      </c>
      <c r="U34" s="69">
        <v>686</v>
      </c>
      <c r="V34" s="477">
        <v>2</v>
      </c>
      <c r="W34" s="69">
        <v>98</v>
      </c>
      <c r="X34" s="74" t="s">
        <v>304</v>
      </c>
      <c r="Y34" s="526"/>
      <c r="Z34" s="531">
        <v>66934</v>
      </c>
      <c r="AA34" s="477">
        <v>12787</v>
      </c>
      <c r="AB34" s="477">
        <v>20876272873</v>
      </c>
      <c r="AC34" s="478">
        <v>99</v>
      </c>
      <c r="AD34" s="74">
        <v>12</v>
      </c>
      <c r="AE34" s="527"/>
      <c r="AF34" s="530">
        <v>40287</v>
      </c>
      <c r="AG34" s="1995">
        <v>17.3</v>
      </c>
      <c r="AH34" s="1994">
        <v>27526</v>
      </c>
      <c r="AI34" s="1995">
        <v>25</v>
      </c>
      <c r="AJ34" s="1994">
        <v>435832</v>
      </c>
      <c r="AK34" s="1996">
        <v>94.8</v>
      </c>
      <c r="AL34" s="1995">
        <v>42.5</v>
      </c>
      <c r="AM34" s="533">
        <v>42.1</v>
      </c>
      <c r="AN34" s="704"/>
      <c r="AO34" s="530">
        <v>1072</v>
      </c>
      <c r="AP34" s="2078">
        <v>21.9</v>
      </c>
      <c r="AQ34" s="2005">
        <v>3660</v>
      </c>
      <c r="AR34" s="796">
        <v>74.75</v>
      </c>
      <c r="AS34" s="1994">
        <v>1663</v>
      </c>
      <c r="AT34" s="796">
        <v>38.049999999999997</v>
      </c>
      <c r="AU34" s="2005">
        <v>523</v>
      </c>
      <c r="AV34" s="796">
        <v>10.68</v>
      </c>
      <c r="AW34" s="1994">
        <v>41</v>
      </c>
      <c r="AX34" s="2005">
        <v>4402</v>
      </c>
      <c r="AY34" s="2005">
        <v>1299</v>
      </c>
      <c r="AZ34" s="2005">
        <v>2668</v>
      </c>
      <c r="BA34" s="2063">
        <v>1071</v>
      </c>
      <c r="BB34" s="530">
        <v>3</v>
      </c>
      <c r="BC34" s="2005">
        <v>150</v>
      </c>
      <c r="BD34" s="2005">
        <v>102</v>
      </c>
      <c r="BE34" s="2005">
        <v>142</v>
      </c>
      <c r="BF34" s="2005">
        <v>101</v>
      </c>
      <c r="BG34" s="1944" t="s">
        <v>199</v>
      </c>
      <c r="BH34" s="1944" t="s">
        <v>199</v>
      </c>
      <c r="BI34" s="1944" t="s">
        <v>199</v>
      </c>
      <c r="BJ34" s="2094" t="s">
        <v>199</v>
      </c>
      <c r="BK34" s="1994" t="s">
        <v>199</v>
      </c>
      <c r="BL34" s="1994" t="s">
        <v>199</v>
      </c>
      <c r="BM34" s="2063" t="s">
        <v>199</v>
      </c>
      <c r="BN34" s="530">
        <v>17</v>
      </c>
      <c r="BO34" s="2005">
        <v>940</v>
      </c>
      <c r="BP34" s="2005">
        <v>927</v>
      </c>
      <c r="BQ34" s="2005">
        <v>368</v>
      </c>
      <c r="BR34" s="2005">
        <v>672</v>
      </c>
      <c r="BS34" s="2005">
        <v>850</v>
      </c>
      <c r="BT34" s="2005">
        <v>345</v>
      </c>
      <c r="BU34" s="1994">
        <v>9</v>
      </c>
      <c r="BV34" s="796">
        <v>150</v>
      </c>
      <c r="BW34" s="1994">
        <v>140</v>
      </c>
      <c r="BX34" s="1994">
        <v>7</v>
      </c>
      <c r="BY34" s="796">
        <v>26</v>
      </c>
      <c r="BZ34" s="2063">
        <v>25</v>
      </c>
      <c r="CA34" s="529"/>
      <c r="CB34" s="530">
        <v>16</v>
      </c>
      <c r="CC34" s="474">
        <v>1</v>
      </c>
      <c r="CD34" s="479">
        <v>3566</v>
      </c>
      <c r="CE34" s="474">
        <v>199</v>
      </c>
      <c r="CF34" s="535">
        <v>1530.3</v>
      </c>
      <c r="CG34" s="474">
        <v>238</v>
      </c>
      <c r="CH34" s="474">
        <v>9</v>
      </c>
      <c r="CI34" s="62">
        <v>138</v>
      </c>
      <c r="CJ34" s="146" t="s">
        <v>199</v>
      </c>
      <c r="CK34" s="530">
        <v>1322</v>
      </c>
      <c r="CL34" s="475">
        <v>563.9</v>
      </c>
      <c r="CM34" s="474">
        <v>244</v>
      </c>
      <c r="CN34" s="475">
        <v>104.1</v>
      </c>
      <c r="CO34" s="536">
        <v>814</v>
      </c>
      <c r="CP34" s="56">
        <v>347.2</v>
      </c>
      <c r="CQ34" s="527"/>
      <c r="CR34" s="537">
        <v>303</v>
      </c>
      <c r="CS34" s="537">
        <v>2049</v>
      </c>
      <c r="CT34" s="537">
        <v>92</v>
      </c>
      <c r="CU34" s="537">
        <v>894</v>
      </c>
      <c r="CV34" s="537">
        <v>8819</v>
      </c>
      <c r="CW34" s="537">
        <v>2347</v>
      </c>
      <c r="CX34" s="537">
        <v>3885</v>
      </c>
    </row>
    <row r="35" spans="1:102" ht="15.75" customHeight="1">
      <c r="A35" s="324" t="s">
        <v>164</v>
      </c>
      <c r="B35" s="1424">
        <v>5719</v>
      </c>
      <c r="C35" s="550">
        <v>14.378522976975255</v>
      </c>
      <c r="D35" s="480">
        <v>4908</v>
      </c>
      <c r="E35" s="1312"/>
      <c r="F35" s="1436">
        <v>2</v>
      </c>
      <c r="G35" s="486">
        <v>200</v>
      </c>
      <c r="H35" s="486">
        <v>20</v>
      </c>
      <c r="I35" s="486">
        <v>1809</v>
      </c>
      <c r="J35" s="486">
        <v>7</v>
      </c>
      <c r="K35" s="486">
        <v>203</v>
      </c>
      <c r="L35" s="486" t="s">
        <v>304</v>
      </c>
      <c r="M35" s="1802" t="s">
        <v>304</v>
      </c>
      <c r="N35" s="1802">
        <v>158</v>
      </c>
      <c r="O35" s="1803">
        <v>4867</v>
      </c>
      <c r="P35" s="527">
        <v>1773</v>
      </c>
      <c r="Q35" s="486">
        <v>11</v>
      </c>
      <c r="R35" s="1802">
        <v>370</v>
      </c>
      <c r="S35" s="486">
        <v>6</v>
      </c>
      <c r="T35" s="486">
        <v>15</v>
      </c>
      <c r="U35" s="1802">
        <v>1383</v>
      </c>
      <c r="V35" s="486">
        <v>3</v>
      </c>
      <c r="W35" s="1802">
        <v>112</v>
      </c>
      <c r="X35" s="1803" t="s">
        <v>304</v>
      </c>
      <c r="Y35" s="526"/>
      <c r="Z35" s="1436">
        <v>116770</v>
      </c>
      <c r="AA35" s="486">
        <v>26205</v>
      </c>
      <c r="AB35" s="486">
        <v>42251404846</v>
      </c>
      <c r="AC35" s="487">
        <v>97.8</v>
      </c>
      <c r="AD35" s="1803">
        <v>19</v>
      </c>
      <c r="AE35" s="527"/>
      <c r="AF35" s="1424">
        <v>69971</v>
      </c>
      <c r="AG35" s="2000">
        <v>17.600000000000001</v>
      </c>
      <c r="AH35" s="2001">
        <v>48058</v>
      </c>
      <c r="AI35" s="2000">
        <v>25.5</v>
      </c>
      <c r="AJ35" s="2001">
        <v>463424</v>
      </c>
      <c r="AK35" s="2004">
        <v>91.8</v>
      </c>
      <c r="AL35" s="2000">
        <v>39.1</v>
      </c>
      <c r="AM35" s="1487">
        <v>23</v>
      </c>
      <c r="AN35" s="704"/>
      <c r="AO35" s="1424">
        <v>546</v>
      </c>
      <c r="AP35" s="529">
        <v>6.62</v>
      </c>
      <c r="AQ35" s="2003">
        <v>3350</v>
      </c>
      <c r="AR35" s="2003">
        <v>40.6</v>
      </c>
      <c r="AS35" s="2001">
        <v>2581</v>
      </c>
      <c r="AT35" s="2001">
        <v>35.4</v>
      </c>
      <c r="AU35" s="2003">
        <v>2040</v>
      </c>
      <c r="AV35" s="2003">
        <v>24.7</v>
      </c>
      <c r="AW35" s="2001">
        <v>11</v>
      </c>
      <c r="AX35" s="2003">
        <v>785</v>
      </c>
      <c r="AY35" s="2003">
        <v>412</v>
      </c>
      <c r="AZ35" s="2003">
        <v>557</v>
      </c>
      <c r="BA35" s="2064">
        <v>313</v>
      </c>
      <c r="BB35" s="1424">
        <v>18</v>
      </c>
      <c r="BC35" s="2003">
        <v>1240</v>
      </c>
      <c r="BD35" s="2003">
        <v>729</v>
      </c>
      <c r="BE35" s="2003">
        <v>1180</v>
      </c>
      <c r="BF35" s="2003">
        <v>675</v>
      </c>
      <c r="BG35" s="2001" t="s">
        <v>199</v>
      </c>
      <c r="BH35" s="2003" t="s">
        <v>199</v>
      </c>
      <c r="BI35" s="2003" t="s">
        <v>199</v>
      </c>
      <c r="BJ35" s="2003" t="s">
        <v>199</v>
      </c>
      <c r="BK35" s="2003" t="s">
        <v>199</v>
      </c>
      <c r="BL35" s="2003" t="s">
        <v>199</v>
      </c>
      <c r="BM35" s="2064" t="s">
        <v>199</v>
      </c>
      <c r="BN35" s="1424">
        <v>23</v>
      </c>
      <c r="BO35" s="2003">
        <v>538</v>
      </c>
      <c r="BP35" s="2003">
        <v>1700</v>
      </c>
      <c r="BQ35" s="2003">
        <v>1096</v>
      </c>
      <c r="BR35" s="2003">
        <v>426</v>
      </c>
      <c r="BS35" s="2003">
        <v>1613</v>
      </c>
      <c r="BT35" s="2003">
        <v>999</v>
      </c>
      <c r="BU35" s="2001">
        <v>31</v>
      </c>
      <c r="BV35" s="529">
        <v>695</v>
      </c>
      <c r="BW35" s="2001">
        <v>594</v>
      </c>
      <c r="BX35" s="2001" t="s">
        <v>199</v>
      </c>
      <c r="BY35" s="529">
        <v>13</v>
      </c>
      <c r="BZ35" s="2064">
        <v>6</v>
      </c>
      <c r="CA35" s="529"/>
      <c r="CB35" s="1810">
        <v>31</v>
      </c>
      <c r="CC35" s="480">
        <v>1</v>
      </c>
      <c r="CD35" s="1806">
        <v>6648</v>
      </c>
      <c r="CE35" s="480">
        <v>565</v>
      </c>
      <c r="CF35" s="1490">
        <v>1671.7378731108709</v>
      </c>
      <c r="CG35" s="480">
        <v>402</v>
      </c>
      <c r="CH35" s="480">
        <v>4</v>
      </c>
      <c r="CI35" s="1804">
        <v>244</v>
      </c>
      <c r="CJ35" s="1805" t="s">
        <v>304</v>
      </c>
      <c r="CK35" s="1424">
        <v>1731</v>
      </c>
      <c r="CL35" s="488">
        <v>433.83458646616538</v>
      </c>
      <c r="CM35" s="480">
        <v>460</v>
      </c>
      <c r="CN35" s="488">
        <v>115.28822055137844</v>
      </c>
      <c r="CO35" s="549">
        <v>1365</v>
      </c>
      <c r="CP35" s="57">
        <v>342.10526315789474</v>
      </c>
      <c r="CQ35" s="527"/>
      <c r="CR35" s="1491">
        <v>547</v>
      </c>
      <c r="CS35" s="1491">
        <v>3932</v>
      </c>
      <c r="CT35" s="1491">
        <v>227</v>
      </c>
      <c r="CU35" s="1491">
        <v>2222</v>
      </c>
      <c r="CV35" s="1491">
        <v>15827</v>
      </c>
      <c r="CW35" s="1491">
        <v>4814</v>
      </c>
      <c r="CX35" s="1491">
        <v>6710</v>
      </c>
    </row>
    <row r="36" spans="1:102" ht="15.75" customHeight="1">
      <c r="A36" s="614" t="s">
        <v>165</v>
      </c>
      <c r="B36" s="530">
        <v>2753</v>
      </c>
      <c r="C36" s="524">
        <v>7.5</v>
      </c>
      <c r="D36" s="474">
        <v>2252</v>
      </c>
      <c r="E36" s="1312"/>
      <c r="F36" s="531">
        <v>1</v>
      </c>
      <c r="G36" s="477">
        <v>60</v>
      </c>
      <c r="H36" s="477">
        <v>9</v>
      </c>
      <c r="I36" s="477">
        <v>762</v>
      </c>
      <c r="J36" s="477">
        <v>13</v>
      </c>
      <c r="K36" s="477">
        <v>377</v>
      </c>
      <c r="L36" s="477">
        <v>1</v>
      </c>
      <c r="M36" s="477">
        <v>100</v>
      </c>
      <c r="N36" s="69">
        <v>47</v>
      </c>
      <c r="O36" s="74">
        <v>1715</v>
      </c>
      <c r="P36" s="532">
        <v>772</v>
      </c>
      <c r="Q36" s="477">
        <v>6</v>
      </c>
      <c r="R36" s="69">
        <v>151</v>
      </c>
      <c r="S36" s="477">
        <v>5</v>
      </c>
      <c r="T36" s="477">
        <v>7</v>
      </c>
      <c r="U36" s="69">
        <v>686</v>
      </c>
      <c r="V36" s="477">
        <v>2</v>
      </c>
      <c r="W36" s="69">
        <v>343</v>
      </c>
      <c r="X36" s="74">
        <v>3</v>
      </c>
      <c r="Y36" s="526"/>
      <c r="Z36" s="531">
        <v>97800</v>
      </c>
      <c r="AA36" s="477">
        <v>15181</v>
      </c>
      <c r="AB36" s="477">
        <v>22194823786</v>
      </c>
      <c r="AC36" s="478">
        <v>99.1</v>
      </c>
      <c r="AD36" s="74">
        <v>18</v>
      </c>
      <c r="AE36" s="527"/>
      <c r="AF36" s="530">
        <v>61737</v>
      </c>
      <c r="AG36" s="1995">
        <v>16.920000000000002</v>
      </c>
      <c r="AH36" s="1994">
        <v>41228</v>
      </c>
      <c r="AI36" s="1995">
        <v>24.8</v>
      </c>
      <c r="AJ36" s="1994">
        <v>409396</v>
      </c>
      <c r="AK36" s="1996">
        <v>94.96</v>
      </c>
      <c r="AL36" s="1995">
        <v>39.4</v>
      </c>
      <c r="AM36" s="533">
        <v>14.1</v>
      </c>
      <c r="AN36" s="704"/>
      <c r="AO36" s="530">
        <v>1137</v>
      </c>
      <c r="AP36" s="796">
        <v>14.374209860935524</v>
      </c>
      <c r="AQ36" s="2005">
        <v>5069</v>
      </c>
      <c r="AR36" s="2005">
        <v>64.083438685208591</v>
      </c>
      <c r="AS36" s="1994">
        <v>3023</v>
      </c>
      <c r="AT36" s="1994">
        <v>45.038736591179976</v>
      </c>
      <c r="AU36" s="2005">
        <v>438</v>
      </c>
      <c r="AV36" s="2005">
        <v>5.5372945638432363</v>
      </c>
      <c r="AW36" s="1994">
        <v>4</v>
      </c>
      <c r="AX36" s="2005">
        <v>260</v>
      </c>
      <c r="AY36" s="2005">
        <v>250</v>
      </c>
      <c r="AZ36" s="2005">
        <v>222</v>
      </c>
      <c r="BA36" s="2063">
        <v>186</v>
      </c>
      <c r="BB36" s="530">
        <v>37</v>
      </c>
      <c r="BC36" s="2005">
        <v>3489</v>
      </c>
      <c r="BD36" s="2005">
        <v>2256</v>
      </c>
      <c r="BE36" s="2005">
        <v>2889</v>
      </c>
      <c r="BF36" s="2005">
        <v>1506</v>
      </c>
      <c r="BG36" s="1994">
        <v>1</v>
      </c>
      <c r="BH36" s="2005">
        <v>15</v>
      </c>
      <c r="BI36" s="2005">
        <v>90</v>
      </c>
      <c r="BJ36" s="2005">
        <v>60</v>
      </c>
      <c r="BK36" s="2005">
        <v>11</v>
      </c>
      <c r="BL36" s="2005">
        <v>88</v>
      </c>
      <c r="BM36" s="2063">
        <v>48</v>
      </c>
      <c r="BN36" s="530">
        <v>24</v>
      </c>
      <c r="BO36" s="2005">
        <v>1453</v>
      </c>
      <c r="BP36" s="2005">
        <v>2074</v>
      </c>
      <c r="BQ36" s="2005">
        <v>1302</v>
      </c>
      <c r="BR36" s="2005">
        <v>1055</v>
      </c>
      <c r="BS36" s="2005">
        <v>1846</v>
      </c>
      <c r="BT36" s="2005">
        <v>1007</v>
      </c>
      <c r="BU36" s="1994" t="s">
        <v>304</v>
      </c>
      <c r="BV36" s="796" t="s">
        <v>304</v>
      </c>
      <c r="BW36" s="1994">
        <v>1</v>
      </c>
      <c r="BX36" s="1994" t="s">
        <v>304</v>
      </c>
      <c r="BY36" s="796">
        <v>1</v>
      </c>
      <c r="BZ36" s="2063">
        <v>11</v>
      </c>
      <c r="CA36" s="529"/>
      <c r="CB36" s="530">
        <v>20</v>
      </c>
      <c r="CC36" s="474">
        <v>1</v>
      </c>
      <c r="CD36" s="479">
        <v>4889</v>
      </c>
      <c r="CE36" s="474">
        <v>800</v>
      </c>
      <c r="CF36" s="535">
        <v>1340.4178901509856</v>
      </c>
      <c r="CG36" s="474">
        <v>258</v>
      </c>
      <c r="CH36" s="474">
        <v>6</v>
      </c>
      <c r="CI36" s="62">
        <v>173</v>
      </c>
      <c r="CJ36" s="66">
        <v>1</v>
      </c>
      <c r="CK36" s="530">
        <v>806</v>
      </c>
      <c r="CL36" s="475">
        <v>221</v>
      </c>
      <c r="CM36" s="474">
        <v>280</v>
      </c>
      <c r="CN36" s="475">
        <v>76.8</v>
      </c>
      <c r="CO36" s="536">
        <v>709</v>
      </c>
      <c r="CP36" s="56">
        <v>194.4</v>
      </c>
      <c r="CQ36" s="527"/>
      <c r="CR36" s="537">
        <v>404</v>
      </c>
      <c r="CS36" s="537">
        <v>3595</v>
      </c>
      <c r="CT36" s="537">
        <v>159</v>
      </c>
      <c r="CU36" s="537">
        <v>1761</v>
      </c>
      <c r="CV36" s="537">
        <v>10894</v>
      </c>
      <c r="CW36" s="537">
        <v>3464</v>
      </c>
      <c r="CX36" s="537">
        <v>5268</v>
      </c>
    </row>
    <row r="37" spans="1:102" ht="15.75" customHeight="1">
      <c r="A37" s="324" t="s">
        <v>166</v>
      </c>
      <c r="B37" s="1424">
        <v>2727</v>
      </c>
      <c r="C37" s="550">
        <v>7.1</v>
      </c>
      <c r="D37" s="480">
        <v>2202</v>
      </c>
      <c r="E37" s="1312"/>
      <c r="F37" s="1436">
        <v>1</v>
      </c>
      <c r="G37" s="486">
        <v>70</v>
      </c>
      <c r="H37" s="486">
        <v>8</v>
      </c>
      <c r="I37" s="486">
        <v>720</v>
      </c>
      <c r="J37" s="486">
        <v>16</v>
      </c>
      <c r="K37" s="486">
        <v>464</v>
      </c>
      <c r="L37" s="486" t="s">
        <v>304</v>
      </c>
      <c r="M37" s="486" t="s">
        <v>304</v>
      </c>
      <c r="N37" s="1802">
        <v>55</v>
      </c>
      <c r="O37" s="1803">
        <v>2021</v>
      </c>
      <c r="P37" s="527">
        <v>899</v>
      </c>
      <c r="Q37" s="486">
        <v>5</v>
      </c>
      <c r="R37" s="1802">
        <v>170</v>
      </c>
      <c r="S37" s="486">
        <v>6</v>
      </c>
      <c r="T37" s="486">
        <v>7</v>
      </c>
      <c r="U37" s="1802">
        <v>803</v>
      </c>
      <c r="V37" s="486">
        <v>1</v>
      </c>
      <c r="W37" s="1802">
        <v>107</v>
      </c>
      <c r="X37" s="1803" t="s">
        <v>304</v>
      </c>
      <c r="Y37" s="526"/>
      <c r="Z37" s="1436">
        <v>95163</v>
      </c>
      <c r="AA37" s="486">
        <v>16734</v>
      </c>
      <c r="AB37" s="486">
        <v>24176624711</v>
      </c>
      <c r="AC37" s="487">
        <v>98.9</v>
      </c>
      <c r="AD37" s="1803">
        <v>20</v>
      </c>
      <c r="AE37" s="527"/>
      <c r="AF37" s="1424">
        <v>59191</v>
      </c>
      <c r="AG37" s="2000">
        <v>15.5</v>
      </c>
      <c r="AH37" s="2001">
        <v>39984</v>
      </c>
      <c r="AI37" s="2000">
        <v>23.3</v>
      </c>
      <c r="AJ37" s="2001">
        <v>398250</v>
      </c>
      <c r="AK37" s="2004">
        <v>94.5</v>
      </c>
      <c r="AL37" s="2000">
        <v>47.6</v>
      </c>
      <c r="AM37" s="2051">
        <v>25.7</v>
      </c>
      <c r="AN37" s="1895"/>
      <c r="AO37" s="1424">
        <v>1031</v>
      </c>
      <c r="AP37" s="529">
        <v>12</v>
      </c>
      <c r="AQ37" s="2003">
        <v>4688</v>
      </c>
      <c r="AR37" s="2003">
        <v>54</v>
      </c>
      <c r="AS37" s="2001">
        <v>2320</v>
      </c>
      <c r="AT37" s="2001">
        <v>30</v>
      </c>
      <c r="AU37" s="2003">
        <v>859</v>
      </c>
      <c r="AV37" s="2003">
        <v>10</v>
      </c>
      <c r="AW37" s="2001">
        <v>31</v>
      </c>
      <c r="AX37" s="2003">
        <v>3217</v>
      </c>
      <c r="AY37" s="2003">
        <v>1613</v>
      </c>
      <c r="AZ37" s="2003">
        <v>2453</v>
      </c>
      <c r="BA37" s="2064">
        <v>1200</v>
      </c>
      <c r="BB37" s="1424">
        <v>20</v>
      </c>
      <c r="BC37" s="2003">
        <v>2265</v>
      </c>
      <c r="BD37" s="2003">
        <v>1135</v>
      </c>
      <c r="BE37" s="2003">
        <v>1922</v>
      </c>
      <c r="BF37" s="2003">
        <v>964</v>
      </c>
      <c r="BG37" s="2001">
        <v>5</v>
      </c>
      <c r="BH37" s="2003">
        <v>400</v>
      </c>
      <c r="BI37" s="2003">
        <v>306</v>
      </c>
      <c r="BJ37" s="2003">
        <v>54</v>
      </c>
      <c r="BK37" s="2003">
        <v>214</v>
      </c>
      <c r="BL37" s="2003">
        <v>301</v>
      </c>
      <c r="BM37" s="2064">
        <v>41</v>
      </c>
      <c r="BN37" s="1424">
        <v>2</v>
      </c>
      <c r="BO37" s="2003">
        <v>205</v>
      </c>
      <c r="BP37" s="2003">
        <v>120</v>
      </c>
      <c r="BQ37" s="2003">
        <v>60</v>
      </c>
      <c r="BR37" s="2003">
        <v>118</v>
      </c>
      <c r="BS37" s="2003">
        <v>124</v>
      </c>
      <c r="BT37" s="2003">
        <v>58</v>
      </c>
      <c r="BU37" s="2001">
        <v>3</v>
      </c>
      <c r="BV37" s="529">
        <v>57</v>
      </c>
      <c r="BW37" s="2001">
        <v>57</v>
      </c>
      <c r="BX37" s="2001">
        <v>16</v>
      </c>
      <c r="BY37" s="529" t="s">
        <v>304</v>
      </c>
      <c r="BZ37" s="2064">
        <v>12</v>
      </c>
      <c r="CA37" s="529"/>
      <c r="CB37" s="1424">
        <v>14</v>
      </c>
      <c r="CC37" s="480">
        <v>1</v>
      </c>
      <c r="CD37" s="1806">
        <v>2736</v>
      </c>
      <c r="CE37" s="480">
        <v>680</v>
      </c>
      <c r="CF37" s="1490">
        <v>716.9</v>
      </c>
      <c r="CG37" s="480">
        <v>239</v>
      </c>
      <c r="CH37" s="480">
        <v>4</v>
      </c>
      <c r="CI37" s="1804">
        <v>166</v>
      </c>
      <c r="CJ37" s="1805" t="s">
        <v>304</v>
      </c>
      <c r="CK37" s="1424">
        <v>751</v>
      </c>
      <c r="CL37" s="488">
        <v>195.1</v>
      </c>
      <c r="CM37" s="480">
        <v>247</v>
      </c>
      <c r="CN37" s="488">
        <v>64.2</v>
      </c>
      <c r="CO37" s="549">
        <v>720</v>
      </c>
      <c r="CP37" s="57">
        <v>187</v>
      </c>
      <c r="CQ37" s="527"/>
      <c r="CR37" s="1491">
        <v>337</v>
      </c>
      <c r="CS37" s="1491">
        <v>3220</v>
      </c>
      <c r="CT37" s="1491">
        <v>150</v>
      </c>
      <c r="CU37" s="1491">
        <v>2348</v>
      </c>
      <c r="CV37" s="1491">
        <v>11262</v>
      </c>
      <c r="CW37" s="1491">
        <v>3481</v>
      </c>
      <c r="CX37" s="1491">
        <v>5469</v>
      </c>
    </row>
    <row r="38" spans="1:102" ht="15.75" customHeight="1">
      <c r="A38" s="614" t="s">
        <v>167</v>
      </c>
      <c r="B38" s="530">
        <v>3668</v>
      </c>
      <c r="C38" s="524">
        <v>9.8000000000000007</v>
      </c>
      <c r="D38" s="474">
        <v>3055</v>
      </c>
      <c r="E38" s="1312"/>
      <c r="F38" s="531">
        <v>1</v>
      </c>
      <c r="G38" s="477">
        <v>80</v>
      </c>
      <c r="H38" s="477">
        <v>17</v>
      </c>
      <c r="I38" s="477">
        <v>1500</v>
      </c>
      <c r="J38" s="477">
        <v>7</v>
      </c>
      <c r="K38" s="477">
        <v>203</v>
      </c>
      <c r="L38" s="477">
        <v>1</v>
      </c>
      <c r="M38" s="477">
        <v>50</v>
      </c>
      <c r="N38" s="69">
        <v>118</v>
      </c>
      <c r="O38" s="74">
        <v>3839</v>
      </c>
      <c r="P38" s="532">
        <v>1034</v>
      </c>
      <c r="Q38" s="477">
        <v>6</v>
      </c>
      <c r="R38" s="69">
        <v>266</v>
      </c>
      <c r="S38" s="477">
        <v>4</v>
      </c>
      <c r="T38" s="477">
        <v>8</v>
      </c>
      <c r="U38" s="69">
        <v>835</v>
      </c>
      <c r="V38" s="477" t="s">
        <v>199</v>
      </c>
      <c r="W38" s="69" t="s">
        <v>199</v>
      </c>
      <c r="X38" s="74">
        <v>12</v>
      </c>
      <c r="Y38" s="526"/>
      <c r="Z38" s="531">
        <v>103364</v>
      </c>
      <c r="AA38" s="477">
        <v>19238</v>
      </c>
      <c r="AB38" s="477">
        <v>32177241705</v>
      </c>
      <c r="AC38" s="478">
        <v>99</v>
      </c>
      <c r="AD38" s="74">
        <v>7</v>
      </c>
      <c r="AE38" s="527"/>
      <c r="AF38" s="530">
        <v>60983</v>
      </c>
      <c r="AG38" s="1995">
        <v>16.226348825390406</v>
      </c>
      <c r="AH38" s="1994">
        <v>41259</v>
      </c>
      <c r="AI38" s="1995">
        <v>24.309180679448051</v>
      </c>
      <c r="AJ38" s="1994">
        <v>362528.29427873343</v>
      </c>
      <c r="AK38" s="1996">
        <v>93.428317438391232</v>
      </c>
      <c r="AL38" s="1995">
        <v>42.9</v>
      </c>
      <c r="AM38" s="2052">
        <v>15.6</v>
      </c>
      <c r="AN38" s="1895"/>
      <c r="AO38" s="530">
        <v>741</v>
      </c>
      <c r="AP38" s="796">
        <v>9</v>
      </c>
      <c r="AQ38" s="2005">
        <v>5312</v>
      </c>
      <c r="AR38" s="2005">
        <v>64</v>
      </c>
      <c r="AS38" s="1994">
        <v>2607</v>
      </c>
      <c r="AT38" s="1994">
        <v>38</v>
      </c>
      <c r="AU38" s="2005">
        <v>994</v>
      </c>
      <c r="AV38" s="2005">
        <v>11.98</v>
      </c>
      <c r="AW38" s="1994">
        <v>51</v>
      </c>
      <c r="AX38" s="2005">
        <v>5009</v>
      </c>
      <c r="AY38" s="2005">
        <v>1831</v>
      </c>
      <c r="AZ38" s="2005">
        <v>1517</v>
      </c>
      <c r="BA38" s="2063">
        <v>3990</v>
      </c>
      <c r="BB38" s="530">
        <v>17</v>
      </c>
      <c r="BC38" s="2005">
        <v>1178</v>
      </c>
      <c r="BD38" s="2005">
        <v>741</v>
      </c>
      <c r="BE38" s="2005">
        <v>1036</v>
      </c>
      <c r="BF38" s="2005">
        <v>636</v>
      </c>
      <c r="BG38" s="1994" t="s">
        <v>199</v>
      </c>
      <c r="BH38" s="2005" t="s">
        <v>199</v>
      </c>
      <c r="BI38" s="2005" t="s">
        <v>199</v>
      </c>
      <c r="BJ38" s="2005" t="s">
        <v>199</v>
      </c>
      <c r="BK38" s="2005" t="s">
        <v>199</v>
      </c>
      <c r="BL38" s="2005" t="s">
        <v>199</v>
      </c>
      <c r="BM38" s="2063" t="s">
        <v>199</v>
      </c>
      <c r="BN38" s="530">
        <v>5</v>
      </c>
      <c r="BO38" s="2005">
        <v>359</v>
      </c>
      <c r="BP38" s="2005">
        <v>263</v>
      </c>
      <c r="BQ38" s="2005">
        <v>130</v>
      </c>
      <c r="BR38" s="2005">
        <v>301</v>
      </c>
      <c r="BS38" s="2005">
        <v>274</v>
      </c>
      <c r="BT38" s="2005">
        <v>121</v>
      </c>
      <c r="BU38" s="1994">
        <v>22</v>
      </c>
      <c r="BV38" s="796">
        <v>488</v>
      </c>
      <c r="BW38" s="1994">
        <v>330</v>
      </c>
      <c r="BX38" s="1994" t="s">
        <v>199</v>
      </c>
      <c r="BY38" s="796">
        <v>25</v>
      </c>
      <c r="BZ38" s="2063">
        <v>8</v>
      </c>
      <c r="CA38" s="529"/>
      <c r="CB38" s="530">
        <v>14</v>
      </c>
      <c r="CC38" s="474">
        <v>2</v>
      </c>
      <c r="CD38" s="479">
        <v>3783</v>
      </c>
      <c r="CE38" s="474">
        <v>724</v>
      </c>
      <c r="CF38" s="535">
        <v>1006.5</v>
      </c>
      <c r="CG38" s="474">
        <v>259</v>
      </c>
      <c r="CH38" s="474">
        <v>15</v>
      </c>
      <c r="CI38" s="62">
        <v>180</v>
      </c>
      <c r="CJ38" s="66">
        <v>1</v>
      </c>
      <c r="CK38" s="530">
        <v>828</v>
      </c>
      <c r="CL38" s="475">
        <v>220.3</v>
      </c>
      <c r="CM38" s="474">
        <v>263</v>
      </c>
      <c r="CN38" s="475">
        <v>70</v>
      </c>
      <c r="CO38" s="536">
        <v>727</v>
      </c>
      <c r="CP38" s="56">
        <v>193.4</v>
      </c>
      <c r="CQ38" s="527"/>
      <c r="CR38" s="537">
        <v>393</v>
      </c>
      <c r="CS38" s="537">
        <v>3533</v>
      </c>
      <c r="CT38" s="537">
        <v>149</v>
      </c>
      <c r="CU38" s="537">
        <v>1847</v>
      </c>
      <c r="CV38" s="537">
        <v>12707</v>
      </c>
      <c r="CW38" s="537">
        <v>3573</v>
      </c>
      <c r="CX38" s="537">
        <v>4886</v>
      </c>
    </row>
    <row r="39" spans="1:102" ht="15.75" customHeight="1">
      <c r="A39" s="324" t="s">
        <v>168</v>
      </c>
      <c r="B39" s="1424">
        <v>2260</v>
      </c>
      <c r="C39" s="550">
        <v>5.4</v>
      </c>
      <c r="D39" s="480">
        <v>1772</v>
      </c>
      <c r="E39" s="1312"/>
      <c r="F39" s="1436">
        <v>1</v>
      </c>
      <c r="G39" s="486">
        <v>50</v>
      </c>
      <c r="H39" s="486">
        <v>14</v>
      </c>
      <c r="I39" s="486">
        <v>1101</v>
      </c>
      <c r="J39" s="486">
        <v>12</v>
      </c>
      <c r="K39" s="486">
        <v>348</v>
      </c>
      <c r="L39" s="486" t="s">
        <v>199</v>
      </c>
      <c r="M39" s="486" t="s">
        <v>199</v>
      </c>
      <c r="N39" s="1802">
        <v>49</v>
      </c>
      <c r="O39" s="1803">
        <v>1726</v>
      </c>
      <c r="P39" s="527">
        <v>932</v>
      </c>
      <c r="Q39" s="486">
        <v>2</v>
      </c>
      <c r="R39" s="1802">
        <v>100</v>
      </c>
      <c r="S39" s="486">
        <v>3</v>
      </c>
      <c r="T39" s="486">
        <v>8</v>
      </c>
      <c r="U39" s="1802">
        <v>691</v>
      </c>
      <c r="V39" s="486">
        <v>2</v>
      </c>
      <c r="W39" s="1802">
        <v>63</v>
      </c>
      <c r="X39" s="1803">
        <v>1</v>
      </c>
      <c r="Y39" s="526"/>
      <c r="Z39" s="1436">
        <v>102939</v>
      </c>
      <c r="AA39" s="486">
        <v>16964</v>
      </c>
      <c r="AB39" s="486">
        <v>24064272079</v>
      </c>
      <c r="AC39" s="487">
        <v>99.65</v>
      </c>
      <c r="AD39" s="1803">
        <v>28</v>
      </c>
      <c r="AE39" s="527"/>
      <c r="AF39" s="1424">
        <v>61863</v>
      </c>
      <c r="AG39" s="2000">
        <v>14.9</v>
      </c>
      <c r="AH39" s="2001">
        <v>41744</v>
      </c>
      <c r="AI39" s="2000">
        <v>21.9</v>
      </c>
      <c r="AJ39" s="2001">
        <v>417496</v>
      </c>
      <c r="AK39" s="2004">
        <v>95.9</v>
      </c>
      <c r="AL39" s="2000">
        <v>36.4</v>
      </c>
      <c r="AM39" s="1487">
        <v>22.1</v>
      </c>
      <c r="AN39" s="704"/>
      <c r="AO39" s="1424">
        <v>2052</v>
      </c>
      <c r="AP39" s="529">
        <v>23</v>
      </c>
      <c r="AQ39" s="2003">
        <v>5355</v>
      </c>
      <c r="AR39" s="2003">
        <v>60</v>
      </c>
      <c r="AS39" s="2001">
        <v>2482</v>
      </c>
      <c r="AT39" s="2001">
        <v>32</v>
      </c>
      <c r="AU39" s="2003">
        <v>444</v>
      </c>
      <c r="AV39" s="2003">
        <v>5</v>
      </c>
      <c r="AW39" s="2001">
        <v>50</v>
      </c>
      <c r="AX39" s="2003">
        <v>5087</v>
      </c>
      <c r="AY39" s="2003">
        <v>1350</v>
      </c>
      <c r="AZ39" s="2003">
        <v>2679</v>
      </c>
      <c r="BA39" s="2064">
        <v>1093</v>
      </c>
      <c r="BB39" s="1424">
        <v>6</v>
      </c>
      <c r="BC39" s="2003">
        <v>584</v>
      </c>
      <c r="BD39" s="2003">
        <v>344</v>
      </c>
      <c r="BE39" s="2003">
        <v>390</v>
      </c>
      <c r="BF39" s="2003">
        <v>265</v>
      </c>
      <c r="BG39" s="2001" t="s">
        <v>304</v>
      </c>
      <c r="BH39" s="2003" t="s">
        <v>304</v>
      </c>
      <c r="BI39" s="2003" t="s">
        <v>304</v>
      </c>
      <c r="BJ39" s="2003" t="s">
        <v>304</v>
      </c>
      <c r="BK39" s="2003" t="s">
        <v>304</v>
      </c>
      <c r="BL39" s="2003" t="s">
        <v>304</v>
      </c>
      <c r="BM39" s="2064" t="s">
        <v>304</v>
      </c>
      <c r="BN39" s="1424">
        <v>25</v>
      </c>
      <c r="BO39" s="2003">
        <v>1326</v>
      </c>
      <c r="BP39" s="2003">
        <v>2449</v>
      </c>
      <c r="BQ39" s="2003">
        <v>1050</v>
      </c>
      <c r="BR39" s="2003">
        <v>1109</v>
      </c>
      <c r="BS39" s="2003">
        <v>2210</v>
      </c>
      <c r="BT39" s="2003">
        <v>854</v>
      </c>
      <c r="BU39" s="2001">
        <v>4</v>
      </c>
      <c r="BV39" s="529">
        <v>97</v>
      </c>
      <c r="BW39" s="2001">
        <v>67</v>
      </c>
      <c r="BX39" s="2001" t="s">
        <v>199</v>
      </c>
      <c r="BY39" s="529" t="s">
        <v>304</v>
      </c>
      <c r="BZ39" s="2064">
        <v>16</v>
      </c>
      <c r="CA39" s="529"/>
      <c r="CB39" s="1424">
        <v>18</v>
      </c>
      <c r="CC39" s="480" t="s">
        <v>304</v>
      </c>
      <c r="CD39" s="1806">
        <v>3293</v>
      </c>
      <c r="CE39" s="480" t="s">
        <v>304</v>
      </c>
      <c r="CF39" s="1490">
        <v>793.2</v>
      </c>
      <c r="CG39" s="480">
        <v>245</v>
      </c>
      <c r="CH39" s="480">
        <v>5</v>
      </c>
      <c r="CI39" s="1804">
        <v>142</v>
      </c>
      <c r="CJ39" s="1805" t="s">
        <v>304</v>
      </c>
      <c r="CK39" s="1424">
        <v>807</v>
      </c>
      <c r="CL39" s="488">
        <v>194.1</v>
      </c>
      <c r="CM39" s="480">
        <v>261</v>
      </c>
      <c r="CN39" s="488">
        <v>62.8</v>
      </c>
      <c r="CO39" s="549">
        <v>730</v>
      </c>
      <c r="CP39" s="57">
        <v>175.5</v>
      </c>
      <c r="CQ39" s="527"/>
      <c r="CR39" s="1491">
        <v>310</v>
      </c>
      <c r="CS39" s="1491">
        <v>4752</v>
      </c>
      <c r="CT39" s="1491">
        <v>114</v>
      </c>
      <c r="CU39" s="1491">
        <v>1532</v>
      </c>
      <c r="CV39" s="1491">
        <v>12498</v>
      </c>
      <c r="CW39" s="1491">
        <v>3934</v>
      </c>
      <c r="CX39" s="1491">
        <v>4795</v>
      </c>
    </row>
    <row r="40" spans="1:102" s="1207" customFormat="1" ht="15.75" customHeight="1">
      <c r="A40" s="614" t="s">
        <v>169</v>
      </c>
      <c r="B40" s="530">
        <v>4120</v>
      </c>
      <c r="C40" s="524">
        <v>12</v>
      </c>
      <c r="D40" s="1073">
        <v>3267</v>
      </c>
      <c r="E40" s="1312"/>
      <c r="F40" s="531">
        <v>2</v>
      </c>
      <c r="G40" s="1067">
        <v>165</v>
      </c>
      <c r="H40" s="1067">
        <v>18</v>
      </c>
      <c r="I40" s="1067">
        <v>1534</v>
      </c>
      <c r="J40" s="1067">
        <v>4</v>
      </c>
      <c r="K40" s="1067">
        <v>116</v>
      </c>
      <c r="L40" s="1067" t="s">
        <v>752</v>
      </c>
      <c r="M40" s="1067" t="s">
        <v>752</v>
      </c>
      <c r="N40" s="1075">
        <v>22</v>
      </c>
      <c r="O40" s="1068">
        <v>1485</v>
      </c>
      <c r="P40" s="532">
        <v>1186</v>
      </c>
      <c r="Q40" s="1067">
        <v>4</v>
      </c>
      <c r="R40" s="1075">
        <v>130</v>
      </c>
      <c r="S40" s="1067">
        <v>5</v>
      </c>
      <c r="T40" s="1067">
        <v>7</v>
      </c>
      <c r="U40" s="1075">
        <v>439</v>
      </c>
      <c r="V40" s="1067" t="s">
        <v>752</v>
      </c>
      <c r="W40" s="1075" t="s">
        <v>752</v>
      </c>
      <c r="X40" s="1068">
        <v>4</v>
      </c>
      <c r="Y40" s="526"/>
      <c r="Z40" s="531">
        <v>96216</v>
      </c>
      <c r="AA40" s="1067">
        <v>19948</v>
      </c>
      <c r="AB40" s="1067">
        <v>29797311603</v>
      </c>
      <c r="AC40" s="1071">
        <v>98.5</v>
      </c>
      <c r="AD40" s="1068">
        <v>15</v>
      </c>
      <c r="AE40" s="527"/>
      <c r="AF40" s="530">
        <v>57778</v>
      </c>
      <c r="AG40" s="1995">
        <v>16.8</v>
      </c>
      <c r="AH40" s="1994">
        <v>39455</v>
      </c>
      <c r="AI40" s="1995">
        <v>24.82</v>
      </c>
      <c r="AJ40" s="1994">
        <v>447142</v>
      </c>
      <c r="AK40" s="1996">
        <v>95.39</v>
      </c>
      <c r="AL40" s="1995">
        <v>39.700000000000003</v>
      </c>
      <c r="AM40" s="533">
        <v>17.5</v>
      </c>
      <c r="AN40" s="704"/>
      <c r="AO40" s="530">
        <v>2322</v>
      </c>
      <c r="AP40" s="796">
        <v>29</v>
      </c>
      <c r="AQ40" s="2005">
        <v>5097</v>
      </c>
      <c r="AR40" s="2005">
        <v>64</v>
      </c>
      <c r="AS40" s="1994">
        <v>4016</v>
      </c>
      <c r="AT40" s="1994">
        <v>56</v>
      </c>
      <c r="AU40" s="2005">
        <v>820</v>
      </c>
      <c r="AV40" s="2005">
        <v>10</v>
      </c>
      <c r="AW40" s="1994">
        <v>12</v>
      </c>
      <c r="AX40" s="2005">
        <v>907</v>
      </c>
      <c r="AY40" s="2005">
        <v>483</v>
      </c>
      <c r="AZ40" s="2005">
        <v>695</v>
      </c>
      <c r="BA40" s="2063">
        <v>217</v>
      </c>
      <c r="BB40" s="530">
        <v>40</v>
      </c>
      <c r="BC40" s="2005">
        <v>2105</v>
      </c>
      <c r="BD40" s="2005">
        <v>1466</v>
      </c>
      <c r="BE40" s="2005">
        <v>2173</v>
      </c>
      <c r="BF40" s="2005">
        <v>1380</v>
      </c>
      <c r="BG40" s="1994">
        <v>1</v>
      </c>
      <c r="BH40" s="2005">
        <v>30</v>
      </c>
      <c r="BI40" s="2005">
        <v>51</v>
      </c>
      <c r="BJ40" s="2005">
        <v>19</v>
      </c>
      <c r="BK40" s="2005">
        <v>5</v>
      </c>
      <c r="BL40" s="2005">
        <v>26</v>
      </c>
      <c r="BM40" s="2063">
        <v>9</v>
      </c>
      <c r="BN40" s="530">
        <v>37</v>
      </c>
      <c r="BO40" s="2005">
        <v>828</v>
      </c>
      <c r="BP40" s="2005">
        <v>2125</v>
      </c>
      <c r="BQ40" s="2005">
        <v>1390</v>
      </c>
      <c r="BR40" s="2005">
        <v>648</v>
      </c>
      <c r="BS40" s="2005">
        <v>2145</v>
      </c>
      <c r="BT40" s="2005">
        <v>1349</v>
      </c>
      <c r="BU40" s="1994">
        <v>38</v>
      </c>
      <c r="BV40" s="796">
        <v>475</v>
      </c>
      <c r="BW40" s="1994">
        <v>413</v>
      </c>
      <c r="BX40" s="1994">
        <v>132</v>
      </c>
      <c r="BY40" s="796">
        <v>6</v>
      </c>
      <c r="BZ40" s="2063">
        <v>12</v>
      </c>
      <c r="CA40" s="529"/>
      <c r="CB40" s="530">
        <v>15</v>
      </c>
      <c r="CC40" s="1073" t="s">
        <v>304</v>
      </c>
      <c r="CD40" s="1078">
        <v>3908</v>
      </c>
      <c r="CE40" s="1073" t="s">
        <v>304</v>
      </c>
      <c r="CF40" s="535">
        <v>1139.5999999999999</v>
      </c>
      <c r="CG40" s="1073">
        <v>311</v>
      </c>
      <c r="CH40" s="1073" t="s">
        <v>304</v>
      </c>
      <c r="CI40" s="1077">
        <v>141</v>
      </c>
      <c r="CJ40" s="1074" t="s">
        <v>304</v>
      </c>
      <c r="CK40" s="530">
        <v>1585</v>
      </c>
      <c r="CL40" s="1072">
        <v>461.6</v>
      </c>
      <c r="CM40" s="1073">
        <v>279</v>
      </c>
      <c r="CN40" s="1072">
        <v>81.3</v>
      </c>
      <c r="CO40" s="536">
        <v>1211</v>
      </c>
      <c r="CP40" s="1079">
        <v>352.7</v>
      </c>
      <c r="CQ40" s="527"/>
      <c r="CR40" s="537">
        <v>363</v>
      </c>
      <c r="CS40" s="537">
        <v>3221</v>
      </c>
      <c r="CT40" s="537">
        <v>96</v>
      </c>
      <c r="CU40" s="537">
        <v>1363</v>
      </c>
      <c r="CV40" s="537">
        <v>15722</v>
      </c>
      <c r="CW40" s="537">
        <v>3440</v>
      </c>
      <c r="CX40" s="537">
        <v>3960</v>
      </c>
    </row>
    <row r="41" spans="1:102" ht="15.75" customHeight="1">
      <c r="A41" s="324" t="s">
        <v>170</v>
      </c>
      <c r="B41" s="1424">
        <v>9269</v>
      </c>
      <c r="C41" s="550">
        <v>23.27</v>
      </c>
      <c r="D41" s="480">
        <v>7454</v>
      </c>
      <c r="E41" s="1312"/>
      <c r="F41" s="1436">
        <v>1</v>
      </c>
      <c r="G41" s="486">
        <v>70</v>
      </c>
      <c r="H41" s="486">
        <v>14</v>
      </c>
      <c r="I41" s="486">
        <v>1190</v>
      </c>
      <c r="J41" s="486">
        <v>10</v>
      </c>
      <c r="K41" s="486">
        <v>290</v>
      </c>
      <c r="L41" s="486" t="s">
        <v>199</v>
      </c>
      <c r="M41" s="486" t="s">
        <v>199</v>
      </c>
      <c r="N41" s="1802">
        <v>60</v>
      </c>
      <c r="O41" s="1803">
        <v>4101</v>
      </c>
      <c r="P41" s="527">
        <v>1475</v>
      </c>
      <c r="Q41" s="486">
        <v>3</v>
      </c>
      <c r="R41" s="1802">
        <v>220</v>
      </c>
      <c r="S41" s="486" t="s">
        <v>304</v>
      </c>
      <c r="T41" s="486">
        <v>10</v>
      </c>
      <c r="U41" s="1802">
        <v>809</v>
      </c>
      <c r="V41" s="486" t="s">
        <v>199</v>
      </c>
      <c r="W41" s="1802" t="s">
        <v>199</v>
      </c>
      <c r="X41" s="1803">
        <v>10</v>
      </c>
      <c r="Y41" s="526"/>
      <c r="Z41" s="1436">
        <v>104401</v>
      </c>
      <c r="AA41" s="486">
        <v>25778</v>
      </c>
      <c r="AB41" s="486">
        <v>38785329090</v>
      </c>
      <c r="AC41" s="487">
        <v>98.22</v>
      </c>
      <c r="AD41" s="1803">
        <v>14</v>
      </c>
      <c r="AE41" s="527"/>
      <c r="AF41" s="1424">
        <v>63172</v>
      </c>
      <c r="AG41" s="2000">
        <v>15.6</v>
      </c>
      <c r="AH41" s="2001">
        <v>44557</v>
      </c>
      <c r="AI41" s="2000">
        <v>22.3</v>
      </c>
      <c r="AJ41" s="2001">
        <v>433455</v>
      </c>
      <c r="AK41" s="2004">
        <v>92.9</v>
      </c>
      <c r="AL41" s="2000">
        <v>29.3</v>
      </c>
      <c r="AM41" s="1487">
        <v>21.7</v>
      </c>
      <c r="AN41" s="704"/>
      <c r="AO41" s="1424">
        <v>3404</v>
      </c>
      <c r="AP41" s="529">
        <v>33.85</v>
      </c>
      <c r="AQ41" s="2003">
        <v>5277</v>
      </c>
      <c r="AR41" s="2003">
        <v>52.48</v>
      </c>
      <c r="AS41" s="2001">
        <v>3867</v>
      </c>
      <c r="AT41" s="2001">
        <v>44.59</v>
      </c>
      <c r="AU41" s="2003">
        <v>1559</v>
      </c>
      <c r="AV41" s="2003">
        <v>15.5</v>
      </c>
      <c r="AW41" s="2001" t="s">
        <v>304</v>
      </c>
      <c r="AX41" s="2001" t="s">
        <v>304</v>
      </c>
      <c r="AY41" s="2001" t="s">
        <v>304</v>
      </c>
      <c r="AZ41" s="2001" t="s">
        <v>304</v>
      </c>
      <c r="BA41" s="2064" t="s">
        <v>304</v>
      </c>
      <c r="BB41" s="1424">
        <v>51</v>
      </c>
      <c r="BC41" s="2003">
        <v>1026</v>
      </c>
      <c r="BD41" s="2003">
        <v>1744</v>
      </c>
      <c r="BE41" s="2003">
        <v>1025</v>
      </c>
      <c r="BF41" s="2001">
        <v>1733</v>
      </c>
      <c r="BG41" s="549">
        <v>24</v>
      </c>
      <c r="BH41" s="2003">
        <v>315</v>
      </c>
      <c r="BI41" s="2003">
        <v>1868</v>
      </c>
      <c r="BJ41" s="2003">
        <v>897</v>
      </c>
      <c r="BK41" s="2003">
        <v>202</v>
      </c>
      <c r="BL41" s="2003">
        <v>1888</v>
      </c>
      <c r="BM41" s="2064">
        <v>727</v>
      </c>
      <c r="BN41" s="1424">
        <v>36</v>
      </c>
      <c r="BO41" s="2003">
        <v>3015</v>
      </c>
      <c r="BP41" s="2003">
        <v>2211</v>
      </c>
      <c r="BQ41" s="2003">
        <v>1079</v>
      </c>
      <c r="BR41" s="2003">
        <v>2276</v>
      </c>
      <c r="BS41" s="2003">
        <v>2316</v>
      </c>
      <c r="BT41" s="2003">
        <v>1079</v>
      </c>
      <c r="BU41" s="2001">
        <v>15</v>
      </c>
      <c r="BV41" s="529">
        <v>258</v>
      </c>
      <c r="BW41" s="2001">
        <v>260</v>
      </c>
      <c r="BX41" s="2001">
        <v>19</v>
      </c>
      <c r="BY41" s="529" t="s">
        <v>304</v>
      </c>
      <c r="BZ41" s="2064">
        <v>18</v>
      </c>
      <c r="CA41" s="529"/>
      <c r="CB41" s="1424">
        <v>18</v>
      </c>
      <c r="CC41" s="480">
        <v>1</v>
      </c>
      <c r="CD41" s="1806">
        <v>3815</v>
      </c>
      <c r="CE41" s="480">
        <v>563</v>
      </c>
      <c r="CF41" s="1490">
        <v>940.99</v>
      </c>
      <c r="CG41" s="480">
        <v>440</v>
      </c>
      <c r="CH41" s="480">
        <v>7</v>
      </c>
      <c r="CI41" s="1804">
        <v>246</v>
      </c>
      <c r="CJ41" s="1428" t="s">
        <v>199</v>
      </c>
      <c r="CK41" s="1424">
        <v>902</v>
      </c>
      <c r="CL41" s="488">
        <v>225.5</v>
      </c>
      <c r="CM41" s="480">
        <v>324</v>
      </c>
      <c r="CN41" s="488">
        <v>81</v>
      </c>
      <c r="CO41" s="549">
        <v>1264</v>
      </c>
      <c r="CP41" s="57">
        <v>316</v>
      </c>
      <c r="CQ41" s="527"/>
      <c r="CR41" s="1491">
        <v>666</v>
      </c>
      <c r="CS41" s="1491">
        <v>4566</v>
      </c>
      <c r="CT41" s="1491">
        <v>190</v>
      </c>
      <c r="CU41" s="1491">
        <v>2667</v>
      </c>
      <c r="CV41" s="1491">
        <v>14025</v>
      </c>
      <c r="CW41" s="1491">
        <v>4025</v>
      </c>
      <c r="CX41" s="1491">
        <v>5162</v>
      </c>
    </row>
    <row r="42" spans="1:102" ht="15.75" customHeight="1">
      <c r="A42" s="614" t="s">
        <v>171</v>
      </c>
      <c r="B42" s="530">
        <v>5607</v>
      </c>
      <c r="C42" s="524">
        <v>14.28</v>
      </c>
      <c r="D42" s="474">
        <v>4473</v>
      </c>
      <c r="E42" s="1312"/>
      <c r="F42" s="531" t="s">
        <v>304</v>
      </c>
      <c r="G42" s="477" t="s">
        <v>304</v>
      </c>
      <c r="H42" s="477">
        <v>17</v>
      </c>
      <c r="I42" s="477">
        <v>1500</v>
      </c>
      <c r="J42" s="477">
        <v>9</v>
      </c>
      <c r="K42" s="477">
        <v>261</v>
      </c>
      <c r="L42" s="477" t="s">
        <v>735</v>
      </c>
      <c r="M42" s="477" t="s">
        <v>735</v>
      </c>
      <c r="N42" s="477">
        <v>58</v>
      </c>
      <c r="O42" s="552">
        <v>3046</v>
      </c>
      <c r="P42" s="532">
        <v>1037</v>
      </c>
      <c r="Q42" s="477">
        <v>3</v>
      </c>
      <c r="R42" s="69">
        <v>116</v>
      </c>
      <c r="S42" s="477">
        <v>1</v>
      </c>
      <c r="T42" s="477">
        <v>7</v>
      </c>
      <c r="U42" s="69">
        <v>818</v>
      </c>
      <c r="V42" s="477" t="s">
        <v>304</v>
      </c>
      <c r="W42" s="69" t="s">
        <v>304</v>
      </c>
      <c r="X42" s="74">
        <v>1</v>
      </c>
      <c r="Y42" s="526"/>
      <c r="Z42" s="531">
        <v>91415</v>
      </c>
      <c r="AA42" s="477">
        <v>19880</v>
      </c>
      <c r="AB42" s="477">
        <v>29849744379</v>
      </c>
      <c r="AC42" s="478">
        <v>98.27</v>
      </c>
      <c r="AD42" s="74">
        <v>16</v>
      </c>
      <c r="AE42" s="527"/>
      <c r="AF42" s="530">
        <v>54691</v>
      </c>
      <c r="AG42" s="1995">
        <v>14.2</v>
      </c>
      <c r="AH42" s="1994">
        <v>38955</v>
      </c>
      <c r="AI42" s="1995">
        <v>20.8</v>
      </c>
      <c r="AJ42" s="1994">
        <v>413070</v>
      </c>
      <c r="AK42" s="1996">
        <v>93.69</v>
      </c>
      <c r="AL42" s="1995">
        <v>42.6</v>
      </c>
      <c r="AM42" s="533">
        <v>30.3</v>
      </c>
      <c r="AN42" s="704"/>
      <c r="AO42" s="530">
        <v>2919</v>
      </c>
      <c r="AP42" s="796">
        <v>29</v>
      </c>
      <c r="AQ42" s="2005">
        <v>4273</v>
      </c>
      <c r="AR42" s="2005">
        <v>43</v>
      </c>
      <c r="AS42" s="1994">
        <v>4752</v>
      </c>
      <c r="AT42" s="1994">
        <v>53</v>
      </c>
      <c r="AU42" s="2005">
        <v>1387</v>
      </c>
      <c r="AV42" s="2005">
        <v>14.2</v>
      </c>
      <c r="AW42" s="1994">
        <v>11</v>
      </c>
      <c r="AX42" s="2005">
        <v>835</v>
      </c>
      <c r="AY42" s="2005">
        <v>440</v>
      </c>
      <c r="AZ42" s="2005">
        <v>796</v>
      </c>
      <c r="BA42" s="2063">
        <v>491</v>
      </c>
      <c r="BB42" s="530">
        <v>37</v>
      </c>
      <c r="BC42" s="2005">
        <v>2127</v>
      </c>
      <c r="BD42" s="2005">
        <v>1385</v>
      </c>
      <c r="BE42" s="2005">
        <v>2114</v>
      </c>
      <c r="BF42" s="2005">
        <v>1459</v>
      </c>
      <c r="BG42" s="1994">
        <v>12</v>
      </c>
      <c r="BH42" s="2005">
        <v>485</v>
      </c>
      <c r="BI42" s="2005">
        <v>590</v>
      </c>
      <c r="BJ42" s="2005">
        <v>73</v>
      </c>
      <c r="BK42" s="2005">
        <v>546</v>
      </c>
      <c r="BL42" s="2005">
        <v>592</v>
      </c>
      <c r="BM42" s="2063">
        <v>90</v>
      </c>
      <c r="BN42" s="530">
        <v>13</v>
      </c>
      <c r="BO42" s="2005">
        <v>381</v>
      </c>
      <c r="BP42" s="2005">
        <v>1119</v>
      </c>
      <c r="BQ42" s="2005">
        <v>761</v>
      </c>
      <c r="BR42" s="2005">
        <v>303</v>
      </c>
      <c r="BS42" s="2005">
        <v>1079</v>
      </c>
      <c r="BT42" s="2005">
        <v>656</v>
      </c>
      <c r="BU42" s="1994">
        <v>48</v>
      </c>
      <c r="BV42" s="536">
        <v>801</v>
      </c>
      <c r="BW42" s="1994">
        <v>826</v>
      </c>
      <c r="BX42" s="1994">
        <v>4</v>
      </c>
      <c r="BY42" s="796">
        <v>12</v>
      </c>
      <c r="BZ42" s="2063">
        <v>15</v>
      </c>
      <c r="CA42" s="529"/>
      <c r="CB42" s="530">
        <v>15</v>
      </c>
      <c r="CC42" s="474">
        <v>1</v>
      </c>
      <c r="CD42" s="479">
        <v>4581</v>
      </c>
      <c r="CE42" s="474">
        <v>431</v>
      </c>
      <c r="CF42" s="535">
        <v>1192</v>
      </c>
      <c r="CG42" s="474">
        <v>386</v>
      </c>
      <c r="CH42" s="474">
        <v>5</v>
      </c>
      <c r="CI42" s="62">
        <v>209</v>
      </c>
      <c r="CJ42" s="146" t="s">
        <v>199</v>
      </c>
      <c r="CK42" s="530">
        <v>2459</v>
      </c>
      <c r="CL42" s="475">
        <v>645.4</v>
      </c>
      <c r="CM42" s="474">
        <v>708</v>
      </c>
      <c r="CN42" s="475">
        <v>185.8</v>
      </c>
      <c r="CO42" s="536">
        <v>1469</v>
      </c>
      <c r="CP42" s="56">
        <v>385.6</v>
      </c>
      <c r="CQ42" s="527"/>
      <c r="CR42" s="537">
        <v>481</v>
      </c>
      <c r="CS42" s="537">
        <v>3639</v>
      </c>
      <c r="CT42" s="537">
        <v>194</v>
      </c>
      <c r="CU42" s="537">
        <v>2870</v>
      </c>
      <c r="CV42" s="537">
        <v>12015</v>
      </c>
      <c r="CW42" s="537">
        <v>3499</v>
      </c>
      <c r="CX42" s="537">
        <v>4153</v>
      </c>
    </row>
    <row r="43" spans="1:102" ht="15.75" customHeight="1">
      <c r="A43" s="324" t="s">
        <v>172</v>
      </c>
      <c r="B43" s="1424">
        <v>5595</v>
      </c>
      <c r="C43" s="550">
        <v>16.23</v>
      </c>
      <c r="D43" s="480">
        <v>4367</v>
      </c>
      <c r="E43" s="1312"/>
      <c r="F43" s="1436">
        <v>2</v>
      </c>
      <c r="G43" s="486">
        <v>79</v>
      </c>
      <c r="H43" s="486">
        <v>15</v>
      </c>
      <c r="I43" s="486">
        <v>1278</v>
      </c>
      <c r="J43" s="486">
        <v>11</v>
      </c>
      <c r="K43" s="486">
        <v>319</v>
      </c>
      <c r="L43" s="486" t="s">
        <v>199</v>
      </c>
      <c r="M43" s="486" t="s">
        <v>199</v>
      </c>
      <c r="N43" s="1802">
        <v>45</v>
      </c>
      <c r="O43" s="1803">
        <v>2375</v>
      </c>
      <c r="P43" s="527">
        <v>930</v>
      </c>
      <c r="Q43" s="486">
        <v>10</v>
      </c>
      <c r="R43" s="1802">
        <v>390</v>
      </c>
      <c r="S43" s="486">
        <v>5</v>
      </c>
      <c r="T43" s="486">
        <v>8</v>
      </c>
      <c r="U43" s="1802">
        <v>742</v>
      </c>
      <c r="V43" s="486" t="s">
        <v>199</v>
      </c>
      <c r="W43" s="1802" t="s">
        <v>199</v>
      </c>
      <c r="X43" s="1803" t="s">
        <v>199</v>
      </c>
      <c r="Y43" s="526"/>
      <c r="Z43" s="1436">
        <v>101119</v>
      </c>
      <c r="AA43" s="486">
        <v>21571</v>
      </c>
      <c r="AB43" s="486">
        <v>29286977447</v>
      </c>
      <c r="AC43" s="487">
        <v>99.1</v>
      </c>
      <c r="AD43" s="1803">
        <v>12</v>
      </c>
      <c r="AE43" s="527"/>
      <c r="AF43" s="1424">
        <v>54520</v>
      </c>
      <c r="AG43" s="2000">
        <v>15.8</v>
      </c>
      <c r="AH43" s="2001">
        <v>38216</v>
      </c>
      <c r="AI43" s="2000">
        <v>23</v>
      </c>
      <c r="AJ43" s="2001">
        <v>480792</v>
      </c>
      <c r="AK43" s="2004">
        <v>94.2</v>
      </c>
      <c r="AL43" s="2000">
        <v>37.799999999999997</v>
      </c>
      <c r="AM43" s="1487">
        <v>28.6</v>
      </c>
      <c r="AN43" s="704"/>
      <c r="AO43" s="1811">
        <v>1469</v>
      </c>
      <c r="AP43" s="2079">
        <v>20</v>
      </c>
      <c r="AQ43" s="2080">
        <v>4550</v>
      </c>
      <c r="AR43" s="2080">
        <v>61</v>
      </c>
      <c r="AS43" s="2081">
        <v>3364</v>
      </c>
      <c r="AT43" s="2081">
        <v>50</v>
      </c>
      <c r="AU43" s="2080">
        <v>1009</v>
      </c>
      <c r="AV43" s="2080">
        <v>13</v>
      </c>
      <c r="AW43" s="2081">
        <v>8</v>
      </c>
      <c r="AX43" s="2080">
        <v>569</v>
      </c>
      <c r="AY43" s="2080">
        <v>271</v>
      </c>
      <c r="AZ43" s="2080">
        <v>614</v>
      </c>
      <c r="BA43" s="2082">
        <v>308</v>
      </c>
      <c r="BB43" s="1811">
        <v>13</v>
      </c>
      <c r="BC43" s="2080">
        <v>779</v>
      </c>
      <c r="BD43" s="2080">
        <v>451</v>
      </c>
      <c r="BE43" s="2080">
        <v>881</v>
      </c>
      <c r="BF43" s="2080">
        <v>487</v>
      </c>
      <c r="BG43" s="2081">
        <v>4</v>
      </c>
      <c r="BH43" s="2080">
        <v>232</v>
      </c>
      <c r="BI43" s="2080">
        <v>245</v>
      </c>
      <c r="BJ43" s="2080">
        <v>93</v>
      </c>
      <c r="BK43" s="2080">
        <v>176</v>
      </c>
      <c r="BL43" s="2080">
        <v>249</v>
      </c>
      <c r="BM43" s="2082">
        <v>102</v>
      </c>
      <c r="BN43" s="1811">
        <v>30</v>
      </c>
      <c r="BO43" s="2080">
        <v>1128</v>
      </c>
      <c r="BP43" s="2080">
        <v>2018</v>
      </c>
      <c r="BQ43" s="2080">
        <v>1213</v>
      </c>
      <c r="BR43" s="2080">
        <v>953</v>
      </c>
      <c r="BS43" s="2080">
        <v>2158</v>
      </c>
      <c r="BT43" s="2080">
        <v>1314</v>
      </c>
      <c r="BU43" s="2081">
        <v>57</v>
      </c>
      <c r="BV43" s="2079">
        <v>977</v>
      </c>
      <c r="BW43" s="2081">
        <v>969</v>
      </c>
      <c r="BX43" s="2001" t="s">
        <v>199</v>
      </c>
      <c r="BY43" s="529">
        <v>1</v>
      </c>
      <c r="BZ43" s="2064">
        <v>18</v>
      </c>
      <c r="CA43" s="529"/>
      <c r="CB43" s="1424">
        <v>17</v>
      </c>
      <c r="CC43" s="1428" t="s">
        <v>199</v>
      </c>
      <c r="CD43" s="1806">
        <v>4271</v>
      </c>
      <c r="CE43" s="1428" t="s">
        <v>199</v>
      </c>
      <c r="CF43" s="1490">
        <v>1237.5999999999999</v>
      </c>
      <c r="CG43" s="480">
        <v>306</v>
      </c>
      <c r="CH43" s="480">
        <v>5</v>
      </c>
      <c r="CI43" s="1804">
        <v>184</v>
      </c>
      <c r="CJ43" s="1805">
        <v>1</v>
      </c>
      <c r="CK43" s="1424">
        <v>1624</v>
      </c>
      <c r="CL43" s="488">
        <v>465.3</v>
      </c>
      <c r="CM43" s="480">
        <v>248</v>
      </c>
      <c r="CN43" s="488">
        <v>71.099999999999994</v>
      </c>
      <c r="CO43" s="549">
        <v>1316</v>
      </c>
      <c r="CP43" s="57">
        <v>377.1</v>
      </c>
      <c r="CQ43" s="527"/>
      <c r="CR43" s="1491">
        <v>351</v>
      </c>
      <c r="CS43" s="1491">
        <v>3581</v>
      </c>
      <c r="CT43" s="1491">
        <v>114</v>
      </c>
      <c r="CU43" s="1491">
        <v>2403</v>
      </c>
      <c r="CV43" s="1491">
        <v>12753</v>
      </c>
      <c r="CW43" s="1491">
        <v>4121</v>
      </c>
      <c r="CX43" s="1491">
        <v>4923</v>
      </c>
    </row>
    <row r="44" spans="1:102" ht="15.75" customHeight="1">
      <c r="A44" s="614" t="s">
        <v>173</v>
      </c>
      <c r="B44" s="530">
        <v>7533</v>
      </c>
      <c r="C44" s="524">
        <v>19.28</v>
      </c>
      <c r="D44" s="1073">
        <v>6010</v>
      </c>
      <c r="E44" s="1312"/>
      <c r="F44" s="531">
        <v>1</v>
      </c>
      <c r="G44" s="1067">
        <v>70</v>
      </c>
      <c r="H44" s="1067">
        <v>17</v>
      </c>
      <c r="I44" s="1067">
        <v>1273</v>
      </c>
      <c r="J44" s="1067">
        <v>9</v>
      </c>
      <c r="K44" s="1067">
        <v>261</v>
      </c>
      <c r="L44" s="1067">
        <v>1</v>
      </c>
      <c r="M44" s="1067">
        <v>50</v>
      </c>
      <c r="N44" s="1075">
        <v>121</v>
      </c>
      <c r="O44" s="1068">
        <v>5658</v>
      </c>
      <c r="P44" s="532">
        <v>1457</v>
      </c>
      <c r="Q44" s="1067">
        <v>7</v>
      </c>
      <c r="R44" s="1075">
        <v>252</v>
      </c>
      <c r="S44" s="1067" t="s">
        <v>199</v>
      </c>
      <c r="T44" s="1067">
        <v>9</v>
      </c>
      <c r="U44" s="1075">
        <v>973</v>
      </c>
      <c r="V44" s="1067">
        <v>2</v>
      </c>
      <c r="W44" s="1075">
        <v>49</v>
      </c>
      <c r="X44" s="1068" t="s">
        <v>199</v>
      </c>
      <c r="Y44" s="526"/>
      <c r="Z44" s="531">
        <v>113690</v>
      </c>
      <c r="AA44" s="1067">
        <v>23221</v>
      </c>
      <c r="AB44" s="1067">
        <v>35119329663</v>
      </c>
      <c r="AC44" s="1071">
        <v>99.1</v>
      </c>
      <c r="AD44" s="1068">
        <v>13</v>
      </c>
      <c r="AE44" s="527"/>
      <c r="AF44" s="530">
        <v>64237</v>
      </c>
      <c r="AG44" s="1995">
        <v>16.399999999999999</v>
      </c>
      <c r="AH44" s="1994">
        <v>44657</v>
      </c>
      <c r="AI44" s="1995">
        <v>23.81</v>
      </c>
      <c r="AJ44" s="1994">
        <v>454806</v>
      </c>
      <c r="AK44" s="1996">
        <v>95.3</v>
      </c>
      <c r="AL44" s="1995">
        <v>35.9</v>
      </c>
      <c r="AM44" s="533">
        <v>18.3</v>
      </c>
      <c r="AN44" s="704"/>
      <c r="AO44" s="806">
        <v>2692</v>
      </c>
      <c r="AP44" s="2083">
        <v>32</v>
      </c>
      <c r="AQ44" s="2084">
        <v>4642</v>
      </c>
      <c r="AR44" s="2084">
        <v>56</v>
      </c>
      <c r="AS44" s="2085">
        <v>4032</v>
      </c>
      <c r="AT44" s="2085">
        <v>55</v>
      </c>
      <c r="AU44" s="2084">
        <v>1237</v>
      </c>
      <c r="AV44" s="2084">
        <v>15</v>
      </c>
      <c r="AW44" s="2085">
        <v>7</v>
      </c>
      <c r="AX44" s="2084">
        <v>465</v>
      </c>
      <c r="AY44" s="2084">
        <v>295</v>
      </c>
      <c r="AZ44" s="2084">
        <v>493</v>
      </c>
      <c r="BA44" s="2086">
        <v>339</v>
      </c>
      <c r="BB44" s="806">
        <v>35</v>
      </c>
      <c r="BC44" s="2084">
        <v>2387</v>
      </c>
      <c r="BD44" s="2084">
        <v>1868</v>
      </c>
      <c r="BE44" s="2084">
        <v>2504</v>
      </c>
      <c r="BF44" s="2084">
        <v>1952</v>
      </c>
      <c r="BG44" s="2085" t="s">
        <v>199</v>
      </c>
      <c r="BH44" s="2084" t="s">
        <v>199</v>
      </c>
      <c r="BI44" s="2084" t="s">
        <v>199</v>
      </c>
      <c r="BJ44" s="2084" t="s">
        <v>199</v>
      </c>
      <c r="BK44" s="2084" t="s">
        <v>199</v>
      </c>
      <c r="BL44" s="2084" t="s">
        <v>199</v>
      </c>
      <c r="BM44" s="2086" t="s">
        <v>199</v>
      </c>
      <c r="BN44" s="806">
        <v>21</v>
      </c>
      <c r="BO44" s="2084">
        <v>2116</v>
      </c>
      <c r="BP44" s="2084">
        <v>1447</v>
      </c>
      <c r="BQ44" s="2084">
        <v>959</v>
      </c>
      <c r="BR44" s="2084">
        <v>1344</v>
      </c>
      <c r="BS44" s="2084">
        <v>1351</v>
      </c>
      <c r="BT44" s="2084">
        <v>944</v>
      </c>
      <c r="BU44" s="2085">
        <v>14</v>
      </c>
      <c r="BV44" s="2083">
        <v>234</v>
      </c>
      <c r="BW44" s="2085">
        <v>231</v>
      </c>
      <c r="BX44" s="2085" t="s">
        <v>199</v>
      </c>
      <c r="BY44" s="796" t="s">
        <v>199</v>
      </c>
      <c r="BZ44" s="2063">
        <v>15</v>
      </c>
      <c r="CA44" s="529"/>
      <c r="CB44" s="530">
        <v>24</v>
      </c>
      <c r="CC44" s="1073">
        <v>1</v>
      </c>
      <c r="CD44" s="1078">
        <v>5450</v>
      </c>
      <c r="CE44" s="1073">
        <v>335</v>
      </c>
      <c r="CF44" s="535">
        <v>1391.8222000000001</v>
      </c>
      <c r="CG44" s="1073">
        <v>301</v>
      </c>
      <c r="CH44" s="1073">
        <v>3</v>
      </c>
      <c r="CI44" s="1077">
        <v>214</v>
      </c>
      <c r="CJ44" s="1074" t="s">
        <v>199</v>
      </c>
      <c r="CK44" s="530">
        <v>1307</v>
      </c>
      <c r="CL44" s="1072">
        <v>331.7</v>
      </c>
      <c r="CM44" s="1073">
        <v>354</v>
      </c>
      <c r="CN44" s="1072">
        <v>89.8</v>
      </c>
      <c r="CO44" s="536">
        <v>985</v>
      </c>
      <c r="CP44" s="1079">
        <v>250</v>
      </c>
      <c r="CQ44" s="527"/>
      <c r="CR44" s="537">
        <v>660</v>
      </c>
      <c r="CS44" s="537">
        <v>3922</v>
      </c>
      <c r="CT44" s="537">
        <v>163</v>
      </c>
      <c r="CU44" s="537">
        <v>1879</v>
      </c>
      <c r="CV44" s="537">
        <v>17054</v>
      </c>
      <c r="CW44" s="537">
        <v>4436</v>
      </c>
      <c r="CX44" s="537">
        <v>5109</v>
      </c>
    </row>
    <row r="45" spans="1:102" ht="15.75" customHeight="1">
      <c r="A45" s="324" t="s">
        <v>221</v>
      </c>
      <c r="B45" s="1424">
        <v>7891</v>
      </c>
      <c r="C45" s="550">
        <v>30.5</v>
      </c>
      <c r="D45" s="480">
        <v>6237</v>
      </c>
      <c r="E45" s="1312"/>
      <c r="F45" s="1436">
        <v>1</v>
      </c>
      <c r="G45" s="486">
        <v>40</v>
      </c>
      <c r="H45" s="486">
        <v>15</v>
      </c>
      <c r="I45" s="486">
        <v>921</v>
      </c>
      <c r="J45" s="486">
        <v>8</v>
      </c>
      <c r="K45" s="486">
        <v>219</v>
      </c>
      <c r="L45" s="486">
        <v>2</v>
      </c>
      <c r="M45" s="486">
        <v>100</v>
      </c>
      <c r="N45" s="1802">
        <v>55</v>
      </c>
      <c r="O45" s="1803">
        <v>2384</v>
      </c>
      <c r="P45" s="527">
        <v>1068</v>
      </c>
      <c r="Q45" s="486">
        <v>5</v>
      </c>
      <c r="R45" s="1802">
        <v>203</v>
      </c>
      <c r="S45" s="486">
        <v>2</v>
      </c>
      <c r="T45" s="486">
        <v>5</v>
      </c>
      <c r="U45" s="1802">
        <v>471</v>
      </c>
      <c r="V45" s="486">
        <v>2</v>
      </c>
      <c r="W45" s="1802">
        <v>100</v>
      </c>
      <c r="X45" s="1803" t="s">
        <v>304</v>
      </c>
      <c r="Y45" s="526"/>
      <c r="Z45" s="1436">
        <v>72969</v>
      </c>
      <c r="AA45" s="486">
        <v>19198</v>
      </c>
      <c r="AB45" s="486">
        <v>28802788490</v>
      </c>
      <c r="AC45" s="487">
        <v>99.2</v>
      </c>
      <c r="AD45" s="1803">
        <v>16</v>
      </c>
      <c r="AE45" s="527"/>
      <c r="AF45" s="1424">
        <v>46225</v>
      </c>
      <c r="AG45" s="2000">
        <v>17.899999999999999</v>
      </c>
      <c r="AH45" s="2001">
        <v>31692</v>
      </c>
      <c r="AI45" s="2000">
        <v>24.64</v>
      </c>
      <c r="AJ45" s="2001">
        <v>425850</v>
      </c>
      <c r="AK45" s="2004">
        <v>92.65</v>
      </c>
      <c r="AL45" s="2000">
        <v>34.6</v>
      </c>
      <c r="AM45" s="1487">
        <v>10</v>
      </c>
      <c r="AN45" s="704"/>
      <c r="AO45" s="1424">
        <v>1561</v>
      </c>
      <c r="AP45" s="529">
        <v>26.4</v>
      </c>
      <c r="AQ45" s="2003">
        <v>4115</v>
      </c>
      <c r="AR45" s="2003">
        <v>69.400000000000006</v>
      </c>
      <c r="AS45" s="2001">
        <v>2901</v>
      </c>
      <c r="AT45" s="2001">
        <v>57.7</v>
      </c>
      <c r="AU45" s="2003">
        <v>409</v>
      </c>
      <c r="AV45" s="2003">
        <v>7</v>
      </c>
      <c r="AW45" s="2001" t="s">
        <v>199</v>
      </c>
      <c r="AX45" s="2003" t="s">
        <v>199</v>
      </c>
      <c r="AY45" s="2003" t="s">
        <v>199</v>
      </c>
      <c r="AZ45" s="2003" t="s">
        <v>199</v>
      </c>
      <c r="BA45" s="2064" t="s">
        <v>199</v>
      </c>
      <c r="BB45" s="1424">
        <v>13</v>
      </c>
      <c r="BC45" s="2003">
        <v>365</v>
      </c>
      <c r="BD45" s="2003">
        <v>494</v>
      </c>
      <c r="BE45" s="2003">
        <v>351</v>
      </c>
      <c r="BF45" s="2003">
        <v>468</v>
      </c>
      <c r="BG45" s="2001">
        <v>5</v>
      </c>
      <c r="BH45" s="2003">
        <v>300</v>
      </c>
      <c r="BI45" s="2003">
        <v>540</v>
      </c>
      <c r="BJ45" s="2003">
        <v>315</v>
      </c>
      <c r="BK45" s="2003">
        <v>197</v>
      </c>
      <c r="BL45" s="2003">
        <v>601</v>
      </c>
      <c r="BM45" s="2064">
        <v>304</v>
      </c>
      <c r="BN45" s="1424">
        <v>46</v>
      </c>
      <c r="BO45" s="2003">
        <v>1946</v>
      </c>
      <c r="BP45" s="2003">
        <v>3120</v>
      </c>
      <c r="BQ45" s="2003">
        <v>1794</v>
      </c>
      <c r="BR45" s="2098">
        <v>1247</v>
      </c>
      <c r="BS45" s="2003">
        <v>2997</v>
      </c>
      <c r="BT45" s="2003">
        <v>1708</v>
      </c>
      <c r="BU45" s="2001">
        <v>6</v>
      </c>
      <c r="BV45" s="529">
        <v>114</v>
      </c>
      <c r="BW45" s="2001">
        <v>101</v>
      </c>
      <c r="BX45" s="2001" t="s">
        <v>199</v>
      </c>
      <c r="BY45" s="529" t="s">
        <v>304</v>
      </c>
      <c r="BZ45" s="2064">
        <v>18</v>
      </c>
      <c r="CA45" s="529"/>
      <c r="CB45" s="1424">
        <v>11</v>
      </c>
      <c r="CC45" s="480">
        <v>1</v>
      </c>
      <c r="CD45" s="1806">
        <v>2325</v>
      </c>
      <c r="CE45" s="480">
        <v>380</v>
      </c>
      <c r="CF45" s="1490">
        <v>900.2</v>
      </c>
      <c r="CG45" s="480">
        <v>219</v>
      </c>
      <c r="CH45" s="480">
        <v>4</v>
      </c>
      <c r="CI45" s="1804">
        <v>135</v>
      </c>
      <c r="CJ45" s="1428" t="s">
        <v>199</v>
      </c>
      <c r="CK45" s="1424">
        <v>550</v>
      </c>
      <c r="CL45" s="488">
        <v>212.9</v>
      </c>
      <c r="CM45" s="480">
        <v>200</v>
      </c>
      <c r="CN45" s="488">
        <v>77.400000000000006</v>
      </c>
      <c r="CO45" s="549">
        <v>537</v>
      </c>
      <c r="CP45" s="57">
        <v>207.9</v>
      </c>
      <c r="CQ45" s="527"/>
      <c r="CR45" s="1491">
        <v>561</v>
      </c>
      <c r="CS45" s="1491">
        <v>3364</v>
      </c>
      <c r="CT45" s="1491">
        <v>162</v>
      </c>
      <c r="CU45" s="1491">
        <v>1551</v>
      </c>
      <c r="CV45" s="1491">
        <v>10125</v>
      </c>
      <c r="CW45" s="1491">
        <v>3463</v>
      </c>
      <c r="CX45" s="1491">
        <v>3947</v>
      </c>
    </row>
    <row r="46" spans="1:102" s="1207" customFormat="1" ht="15.75" customHeight="1">
      <c r="A46" s="614" t="s">
        <v>222</v>
      </c>
      <c r="B46" s="530">
        <v>7464</v>
      </c>
      <c r="C46" s="524">
        <v>33.36</v>
      </c>
      <c r="D46" s="474">
        <v>5977</v>
      </c>
      <c r="E46" s="1312"/>
      <c r="F46" s="531" t="s">
        <v>304</v>
      </c>
      <c r="G46" s="477" t="s">
        <v>304</v>
      </c>
      <c r="H46" s="477">
        <v>14</v>
      </c>
      <c r="I46" s="477">
        <v>908</v>
      </c>
      <c r="J46" s="477">
        <v>6</v>
      </c>
      <c r="K46" s="477">
        <v>174</v>
      </c>
      <c r="L46" s="477" t="s">
        <v>304</v>
      </c>
      <c r="M46" s="477" t="s">
        <v>304</v>
      </c>
      <c r="N46" s="69">
        <v>78</v>
      </c>
      <c r="O46" s="74">
        <v>3383</v>
      </c>
      <c r="P46" s="532">
        <v>847</v>
      </c>
      <c r="Q46" s="477">
        <v>5</v>
      </c>
      <c r="R46" s="69">
        <v>220</v>
      </c>
      <c r="S46" s="477">
        <v>4</v>
      </c>
      <c r="T46" s="477">
        <v>4</v>
      </c>
      <c r="U46" s="69">
        <v>400</v>
      </c>
      <c r="V46" s="477">
        <v>1</v>
      </c>
      <c r="W46" s="69">
        <v>18</v>
      </c>
      <c r="X46" s="74" t="s">
        <v>304</v>
      </c>
      <c r="Y46" s="526"/>
      <c r="Z46" s="531">
        <v>67029</v>
      </c>
      <c r="AA46" s="477">
        <v>13889</v>
      </c>
      <c r="AB46" s="477">
        <v>22133562935</v>
      </c>
      <c r="AC46" s="478">
        <v>96.7</v>
      </c>
      <c r="AD46" s="74">
        <v>12</v>
      </c>
      <c r="AE46" s="527"/>
      <c r="AF46" s="530">
        <v>40907</v>
      </c>
      <c r="AG46" s="1995">
        <v>18.3</v>
      </c>
      <c r="AH46" s="1994">
        <v>28377</v>
      </c>
      <c r="AI46" s="1995">
        <v>25</v>
      </c>
      <c r="AJ46" s="1994">
        <v>435056</v>
      </c>
      <c r="AK46" s="1996">
        <v>90.9</v>
      </c>
      <c r="AL46" s="1995">
        <v>33.1</v>
      </c>
      <c r="AM46" s="1983">
        <v>17.7</v>
      </c>
      <c r="AN46" s="704"/>
      <c r="AO46" s="530">
        <v>1049</v>
      </c>
      <c r="AP46" s="796">
        <v>23.7</v>
      </c>
      <c r="AQ46" s="2005">
        <v>2682</v>
      </c>
      <c r="AR46" s="2005">
        <v>60.7</v>
      </c>
      <c r="AS46" s="1994">
        <v>1826</v>
      </c>
      <c r="AT46" s="1994">
        <v>44.5</v>
      </c>
      <c r="AU46" s="2005">
        <v>447</v>
      </c>
      <c r="AV46" s="2005">
        <v>10.1</v>
      </c>
      <c r="AW46" s="1994">
        <v>4</v>
      </c>
      <c r="AX46" s="2005">
        <v>352</v>
      </c>
      <c r="AY46" s="2005">
        <v>188</v>
      </c>
      <c r="AZ46" s="2005">
        <v>333</v>
      </c>
      <c r="BA46" s="2063">
        <v>175</v>
      </c>
      <c r="BB46" s="530">
        <v>11</v>
      </c>
      <c r="BC46" s="2005">
        <v>642</v>
      </c>
      <c r="BD46" s="2005">
        <v>427</v>
      </c>
      <c r="BE46" s="2005">
        <v>601</v>
      </c>
      <c r="BF46" s="2005">
        <v>401</v>
      </c>
      <c r="BG46" s="1994">
        <v>2</v>
      </c>
      <c r="BH46" s="2005">
        <v>20</v>
      </c>
      <c r="BI46" s="2005">
        <v>119</v>
      </c>
      <c r="BJ46" s="2005">
        <v>71</v>
      </c>
      <c r="BK46" s="2005">
        <v>3</v>
      </c>
      <c r="BL46" s="2005">
        <v>118</v>
      </c>
      <c r="BM46" s="2063">
        <v>62</v>
      </c>
      <c r="BN46" s="530">
        <v>30</v>
      </c>
      <c r="BO46" s="2005">
        <v>917</v>
      </c>
      <c r="BP46" s="2005">
        <v>1609</v>
      </c>
      <c r="BQ46" s="2005">
        <v>1184</v>
      </c>
      <c r="BR46" s="2005">
        <v>574</v>
      </c>
      <c r="BS46" s="2005">
        <v>1586</v>
      </c>
      <c r="BT46" s="2005">
        <v>1134</v>
      </c>
      <c r="BU46" s="1994">
        <v>2</v>
      </c>
      <c r="BV46" s="796">
        <v>39</v>
      </c>
      <c r="BW46" s="1994">
        <v>27</v>
      </c>
      <c r="BX46" s="1994" t="s">
        <v>304</v>
      </c>
      <c r="BY46" s="796">
        <v>1</v>
      </c>
      <c r="BZ46" s="2063">
        <v>12</v>
      </c>
      <c r="CA46" s="529"/>
      <c r="CB46" s="530">
        <v>14</v>
      </c>
      <c r="CC46" s="474" t="s">
        <v>304</v>
      </c>
      <c r="CD46" s="479">
        <v>1856</v>
      </c>
      <c r="CE46" s="474" t="s">
        <v>304</v>
      </c>
      <c r="CF46" s="535">
        <v>829.08960957741442</v>
      </c>
      <c r="CG46" s="474">
        <v>173</v>
      </c>
      <c r="CH46" s="474">
        <v>4</v>
      </c>
      <c r="CI46" s="62">
        <v>113</v>
      </c>
      <c r="CJ46" s="66">
        <v>1</v>
      </c>
      <c r="CK46" s="530">
        <v>401</v>
      </c>
      <c r="CL46" s="475">
        <v>175.9</v>
      </c>
      <c r="CM46" s="474">
        <v>177</v>
      </c>
      <c r="CN46" s="475">
        <v>77.599999999999994</v>
      </c>
      <c r="CO46" s="536">
        <v>466</v>
      </c>
      <c r="CP46" s="56">
        <v>204.4</v>
      </c>
      <c r="CQ46" s="527"/>
      <c r="CR46" s="537">
        <v>386</v>
      </c>
      <c r="CS46" s="537">
        <v>3179</v>
      </c>
      <c r="CT46" s="537">
        <v>100</v>
      </c>
      <c r="CU46" s="537">
        <v>1237</v>
      </c>
      <c r="CV46" s="537">
        <v>9297</v>
      </c>
      <c r="CW46" s="537">
        <v>3224</v>
      </c>
      <c r="CX46" s="537">
        <v>3131</v>
      </c>
    </row>
    <row r="47" spans="1:102" ht="15.75" customHeight="1">
      <c r="A47" s="324" t="s">
        <v>176</v>
      </c>
      <c r="B47" s="1424">
        <v>15961</v>
      </c>
      <c r="C47" s="550">
        <v>32.93297651299595</v>
      </c>
      <c r="D47" s="480">
        <v>13075</v>
      </c>
      <c r="E47" s="1312"/>
      <c r="F47" s="1436">
        <v>1</v>
      </c>
      <c r="G47" s="486">
        <v>150</v>
      </c>
      <c r="H47" s="486">
        <v>26</v>
      </c>
      <c r="I47" s="486">
        <v>1856</v>
      </c>
      <c r="J47" s="486">
        <v>6</v>
      </c>
      <c r="K47" s="486">
        <v>163</v>
      </c>
      <c r="L47" s="486" t="s">
        <v>199</v>
      </c>
      <c r="M47" s="486" t="s">
        <v>199</v>
      </c>
      <c r="N47" s="1802">
        <v>125</v>
      </c>
      <c r="O47" s="1803">
        <v>4838</v>
      </c>
      <c r="P47" s="527">
        <v>2185</v>
      </c>
      <c r="Q47" s="486">
        <v>8</v>
      </c>
      <c r="R47" s="1802">
        <v>366</v>
      </c>
      <c r="S47" s="486">
        <v>6</v>
      </c>
      <c r="T47" s="486">
        <v>11</v>
      </c>
      <c r="U47" s="1802">
        <v>1101</v>
      </c>
      <c r="V47" s="486">
        <v>1</v>
      </c>
      <c r="W47" s="1802">
        <v>58</v>
      </c>
      <c r="X47" s="1803" t="s">
        <v>199</v>
      </c>
      <c r="Y47" s="526"/>
      <c r="Z47" s="1436">
        <v>132738</v>
      </c>
      <c r="AA47" s="486">
        <v>35473</v>
      </c>
      <c r="AB47" s="486">
        <v>50460998806</v>
      </c>
      <c r="AC47" s="487">
        <v>97.64</v>
      </c>
      <c r="AD47" s="1803">
        <v>22</v>
      </c>
      <c r="AE47" s="527"/>
      <c r="AF47" s="1424">
        <v>86481</v>
      </c>
      <c r="AG47" s="2000">
        <v>18.100000000000001</v>
      </c>
      <c r="AH47" s="2001">
        <v>61334</v>
      </c>
      <c r="AI47" s="2000">
        <v>24.3</v>
      </c>
      <c r="AJ47" s="2001">
        <v>454605</v>
      </c>
      <c r="AK47" s="2004">
        <v>93.6</v>
      </c>
      <c r="AL47" s="2000">
        <v>28.4</v>
      </c>
      <c r="AM47" s="1981">
        <v>14.9</v>
      </c>
      <c r="AN47" s="704"/>
      <c r="AO47" s="1424">
        <v>2506</v>
      </c>
      <c r="AP47" s="529">
        <v>27</v>
      </c>
      <c r="AQ47" s="2003">
        <v>5348</v>
      </c>
      <c r="AR47" s="2003">
        <v>57</v>
      </c>
      <c r="AS47" s="2001">
        <v>3477</v>
      </c>
      <c r="AT47" s="2001">
        <v>39</v>
      </c>
      <c r="AU47" s="2003">
        <v>924</v>
      </c>
      <c r="AV47" s="2003">
        <v>9</v>
      </c>
      <c r="AW47" s="2001">
        <v>7</v>
      </c>
      <c r="AX47" s="2003">
        <v>181</v>
      </c>
      <c r="AY47" s="2003">
        <v>365</v>
      </c>
      <c r="AZ47" s="2003">
        <v>353</v>
      </c>
      <c r="BA47" s="2064">
        <v>165</v>
      </c>
      <c r="BB47" s="1424">
        <v>25</v>
      </c>
      <c r="BC47" s="2003">
        <v>1158</v>
      </c>
      <c r="BD47" s="2003">
        <v>786</v>
      </c>
      <c r="BE47" s="2003">
        <v>1172</v>
      </c>
      <c r="BF47" s="2003">
        <v>818</v>
      </c>
      <c r="BG47" s="2001">
        <v>6</v>
      </c>
      <c r="BH47" s="2003">
        <v>590</v>
      </c>
      <c r="BI47" s="2003">
        <v>362</v>
      </c>
      <c r="BJ47" s="2003">
        <v>155</v>
      </c>
      <c r="BK47" s="2003">
        <v>220</v>
      </c>
      <c r="BL47" s="2003">
        <v>374</v>
      </c>
      <c r="BM47" s="2064">
        <v>151</v>
      </c>
      <c r="BN47" s="1424">
        <v>49</v>
      </c>
      <c r="BO47" s="2003">
        <v>2991</v>
      </c>
      <c r="BP47" s="2003">
        <v>3255</v>
      </c>
      <c r="BQ47" s="2003">
        <v>1796</v>
      </c>
      <c r="BR47" s="2003">
        <v>1895</v>
      </c>
      <c r="BS47" s="2003">
        <v>3353</v>
      </c>
      <c r="BT47" s="2003">
        <v>1882</v>
      </c>
      <c r="BU47" s="2001">
        <v>22</v>
      </c>
      <c r="BV47" s="529">
        <v>418</v>
      </c>
      <c r="BW47" s="2001">
        <v>422</v>
      </c>
      <c r="BX47" s="2001">
        <v>8</v>
      </c>
      <c r="BY47" s="529">
        <v>2</v>
      </c>
      <c r="BZ47" s="2064">
        <v>25</v>
      </c>
      <c r="CA47" s="529"/>
      <c r="CB47" s="1424">
        <v>21</v>
      </c>
      <c r="CC47" s="1428" t="s">
        <v>199</v>
      </c>
      <c r="CD47" s="1806">
        <v>4202</v>
      </c>
      <c r="CE47" s="480">
        <v>9</v>
      </c>
      <c r="CF47" s="1490">
        <v>872.5</v>
      </c>
      <c r="CG47" s="480">
        <v>409</v>
      </c>
      <c r="CH47" s="480">
        <v>6</v>
      </c>
      <c r="CI47" s="1804">
        <v>274</v>
      </c>
      <c r="CJ47" s="1428" t="s">
        <v>199</v>
      </c>
      <c r="CK47" s="1424">
        <v>631</v>
      </c>
      <c r="CL47" s="488">
        <v>132.19999999999999</v>
      </c>
      <c r="CM47" s="480">
        <v>337</v>
      </c>
      <c r="CN47" s="488">
        <v>70.599999999999994</v>
      </c>
      <c r="CO47" s="549">
        <v>661</v>
      </c>
      <c r="CP47" s="57">
        <v>138.4</v>
      </c>
      <c r="CQ47" s="527"/>
      <c r="CR47" s="1491">
        <v>1136</v>
      </c>
      <c r="CS47" s="1491">
        <v>6949</v>
      </c>
      <c r="CT47" s="1491">
        <v>284</v>
      </c>
      <c r="CU47" s="1491">
        <v>2245</v>
      </c>
      <c r="CV47" s="1491">
        <v>17398</v>
      </c>
      <c r="CW47" s="1491">
        <v>5319</v>
      </c>
      <c r="CX47" s="1491">
        <v>6654</v>
      </c>
    </row>
    <row r="48" spans="1:102" ht="15.75" customHeight="1">
      <c r="A48" s="614" t="s">
        <v>177</v>
      </c>
      <c r="B48" s="530">
        <v>8245</v>
      </c>
      <c r="C48" s="524">
        <v>15.94</v>
      </c>
      <c r="D48" s="474">
        <v>6830</v>
      </c>
      <c r="E48" s="1312"/>
      <c r="F48" s="531">
        <v>3</v>
      </c>
      <c r="G48" s="477">
        <v>250</v>
      </c>
      <c r="H48" s="477">
        <v>35</v>
      </c>
      <c r="I48" s="477">
        <v>2326</v>
      </c>
      <c r="J48" s="477">
        <v>15</v>
      </c>
      <c r="K48" s="477">
        <v>380</v>
      </c>
      <c r="L48" s="477" t="s">
        <v>199</v>
      </c>
      <c r="M48" s="477" t="s">
        <v>199</v>
      </c>
      <c r="N48" s="69">
        <v>133</v>
      </c>
      <c r="O48" s="74">
        <v>4653</v>
      </c>
      <c r="P48" s="532">
        <v>1670</v>
      </c>
      <c r="Q48" s="477">
        <v>8</v>
      </c>
      <c r="R48" s="69">
        <v>261</v>
      </c>
      <c r="S48" s="477">
        <v>2</v>
      </c>
      <c r="T48" s="477">
        <v>11</v>
      </c>
      <c r="U48" s="69">
        <v>968</v>
      </c>
      <c r="V48" s="477">
        <v>4</v>
      </c>
      <c r="W48" s="69">
        <v>216</v>
      </c>
      <c r="X48" s="74" t="s">
        <v>199</v>
      </c>
      <c r="Y48" s="526"/>
      <c r="Z48" s="531">
        <v>143890</v>
      </c>
      <c r="AA48" s="477">
        <v>34286</v>
      </c>
      <c r="AB48" s="477">
        <v>44617588970</v>
      </c>
      <c r="AC48" s="478">
        <v>98.3</v>
      </c>
      <c r="AD48" s="74">
        <v>24</v>
      </c>
      <c r="AE48" s="527"/>
      <c r="AF48" s="530">
        <v>90698</v>
      </c>
      <c r="AG48" s="1995">
        <v>17.543506728383001</v>
      </c>
      <c r="AH48" s="1994">
        <v>61540</v>
      </c>
      <c r="AI48" s="1995">
        <v>26.554476806903992</v>
      </c>
      <c r="AJ48" s="1994">
        <v>434557</v>
      </c>
      <c r="AK48" s="1996">
        <v>93.3</v>
      </c>
      <c r="AL48" s="2043">
        <v>32.9</v>
      </c>
      <c r="AM48" s="533">
        <v>15.3</v>
      </c>
      <c r="AN48" s="704"/>
      <c r="AO48" s="530">
        <v>3116</v>
      </c>
      <c r="AP48" s="796">
        <v>26.503359700603895</v>
      </c>
      <c r="AQ48" s="2005">
        <v>7924</v>
      </c>
      <c r="AR48" s="2005">
        <v>67.39814578548949</v>
      </c>
      <c r="AS48" s="1994">
        <v>4011</v>
      </c>
      <c r="AT48" s="1994">
        <v>39.036496350364963</v>
      </c>
      <c r="AU48" s="2005">
        <v>326</v>
      </c>
      <c r="AV48" s="2005">
        <v>2.7728161946074676</v>
      </c>
      <c r="AW48" s="1994">
        <v>17</v>
      </c>
      <c r="AX48" s="2005">
        <v>1325</v>
      </c>
      <c r="AY48" s="2005">
        <v>705</v>
      </c>
      <c r="AZ48" s="2005">
        <v>948</v>
      </c>
      <c r="BA48" s="2063">
        <v>424</v>
      </c>
      <c r="BB48" s="530">
        <v>11</v>
      </c>
      <c r="BC48" s="2005">
        <v>696</v>
      </c>
      <c r="BD48" s="2005">
        <v>577</v>
      </c>
      <c r="BE48" s="2005">
        <v>695</v>
      </c>
      <c r="BF48" s="2005">
        <v>418</v>
      </c>
      <c r="BG48" s="1994">
        <v>12</v>
      </c>
      <c r="BH48" s="2005">
        <v>316</v>
      </c>
      <c r="BI48" s="2005">
        <v>798</v>
      </c>
      <c r="BJ48" s="2005">
        <v>341</v>
      </c>
      <c r="BK48" s="2005">
        <v>135</v>
      </c>
      <c r="BL48" s="2005">
        <v>575</v>
      </c>
      <c r="BM48" s="2063">
        <v>235</v>
      </c>
      <c r="BN48" s="530">
        <v>76</v>
      </c>
      <c r="BO48" s="2005">
        <v>2422</v>
      </c>
      <c r="BP48" s="2005">
        <v>5496</v>
      </c>
      <c r="BQ48" s="2005">
        <v>3146</v>
      </c>
      <c r="BR48" s="2005">
        <v>2059</v>
      </c>
      <c r="BS48" s="2005">
        <v>5352</v>
      </c>
      <c r="BT48" s="2005">
        <v>2576</v>
      </c>
      <c r="BU48" s="1994" t="s">
        <v>199</v>
      </c>
      <c r="BV48" s="796" t="s">
        <v>199</v>
      </c>
      <c r="BW48" s="1994" t="s">
        <v>199</v>
      </c>
      <c r="BX48" s="1994">
        <v>16</v>
      </c>
      <c r="BY48" s="796">
        <v>11</v>
      </c>
      <c r="BZ48" s="2063">
        <v>24</v>
      </c>
      <c r="CA48" s="529"/>
      <c r="CB48" s="530">
        <v>34</v>
      </c>
      <c r="CC48" s="146" t="s">
        <v>199</v>
      </c>
      <c r="CD48" s="479">
        <v>6108</v>
      </c>
      <c r="CE48" s="146" t="s">
        <v>199</v>
      </c>
      <c r="CF48" s="535">
        <v>1172.0999999999999</v>
      </c>
      <c r="CG48" s="474">
        <v>429</v>
      </c>
      <c r="CH48" s="474">
        <v>10</v>
      </c>
      <c r="CI48" s="62">
        <v>280</v>
      </c>
      <c r="CJ48" s="146" t="s">
        <v>199</v>
      </c>
      <c r="CK48" s="530">
        <v>1409</v>
      </c>
      <c r="CL48" s="475">
        <v>270.39999999999998</v>
      </c>
      <c r="CM48" s="474">
        <v>404</v>
      </c>
      <c r="CN48" s="475">
        <v>77.5</v>
      </c>
      <c r="CO48" s="536">
        <v>1334</v>
      </c>
      <c r="CP48" s="56">
        <v>256</v>
      </c>
      <c r="CQ48" s="527"/>
      <c r="CR48" s="537">
        <v>539</v>
      </c>
      <c r="CS48" s="537">
        <v>4174</v>
      </c>
      <c r="CT48" s="537">
        <v>178</v>
      </c>
      <c r="CU48" s="537">
        <v>1155</v>
      </c>
      <c r="CV48" s="537">
        <v>18234</v>
      </c>
      <c r="CW48" s="537">
        <v>6749</v>
      </c>
      <c r="CX48" s="537">
        <v>5028</v>
      </c>
    </row>
    <row r="49" spans="1:102" ht="15.75" customHeight="1">
      <c r="A49" s="324" t="s">
        <v>178</v>
      </c>
      <c r="B49" s="1424">
        <v>16558</v>
      </c>
      <c r="C49" s="550">
        <v>36.5</v>
      </c>
      <c r="D49" s="480">
        <v>13378</v>
      </c>
      <c r="E49" s="1312"/>
      <c r="F49" s="1436">
        <v>1</v>
      </c>
      <c r="G49" s="486">
        <v>29</v>
      </c>
      <c r="H49" s="486">
        <v>24</v>
      </c>
      <c r="I49" s="486">
        <v>1947</v>
      </c>
      <c r="J49" s="486">
        <v>4</v>
      </c>
      <c r="K49" s="486">
        <v>93</v>
      </c>
      <c r="L49" s="486" t="s">
        <v>304</v>
      </c>
      <c r="M49" s="486" t="s">
        <v>304</v>
      </c>
      <c r="N49" s="1802">
        <v>113</v>
      </c>
      <c r="O49" s="1803">
        <v>4598</v>
      </c>
      <c r="P49" s="527">
        <v>1786</v>
      </c>
      <c r="Q49" s="486">
        <v>5</v>
      </c>
      <c r="R49" s="1802">
        <v>75</v>
      </c>
      <c r="S49" s="486">
        <v>4</v>
      </c>
      <c r="T49" s="486">
        <v>14</v>
      </c>
      <c r="U49" s="1802">
        <v>1154</v>
      </c>
      <c r="V49" s="486">
        <v>2</v>
      </c>
      <c r="W49" s="1802">
        <v>192</v>
      </c>
      <c r="X49" s="1803" t="s">
        <v>304</v>
      </c>
      <c r="Y49" s="526"/>
      <c r="Z49" s="1436">
        <v>124418</v>
      </c>
      <c r="AA49" s="486">
        <v>31340</v>
      </c>
      <c r="AB49" s="486">
        <v>46143640935</v>
      </c>
      <c r="AC49" s="487">
        <v>97.1</v>
      </c>
      <c r="AD49" s="1803">
        <v>12</v>
      </c>
      <c r="AE49" s="527"/>
      <c r="AF49" s="1424">
        <v>77961</v>
      </c>
      <c r="AG49" s="2000">
        <v>17.100000000000001</v>
      </c>
      <c r="AH49" s="2001">
        <v>56312</v>
      </c>
      <c r="AI49" s="2000">
        <v>22.9</v>
      </c>
      <c r="AJ49" s="2001">
        <v>447744</v>
      </c>
      <c r="AK49" s="2004">
        <v>92.3</v>
      </c>
      <c r="AL49" s="2000">
        <v>31.6</v>
      </c>
      <c r="AM49" s="1487">
        <v>38.5</v>
      </c>
      <c r="AN49" s="704"/>
      <c r="AO49" s="1424">
        <v>2718</v>
      </c>
      <c r="AP49" s="529">
        <v>27.780049059689301</v>
      </c>
      <c r="AQ49" s="2003">
        <v>5184</v>
      </c>
      <c r="AR49" s="2003">
        <v>52.9844644317253</v>
      </c>
      <c r="AS49" s="2001">
        <v>4427</v>
      </c>
      <c r="AT49" s="2001">
        <v>47.186101044553403</v>
      </c>
      <c r="AU49" s="2003">
        <v>1623</v>
      </c>
      <c r="AV49" s="2003">
        <v>16.5883074407195</v>
      </c>
      <c r="AW49" s="2001">
        <v>15</v>
      </c>
      <c r="AX49" s="2003">
        <v>732</v>
      </c>
      <c r="AY49" s="2003">
        <v>553</v>
      </c>
      <c r="AZ49" s="2003">
        <v>746</v>
      </c>
      <c r="BA49" s="2064">
        <v>490</v>
      </c>
      <c r="BB49" s="1424">
        <v>69</v>
      </c>
      <c r="BC49" s="2003">
        <v>3060</v>
      </c>
      <c r="BD49" s="2003">
        <v>2581</v>
      </c>
      <c r="BE49" s="2001">
        <v>3146</v>
      </c>
      <c r="BF49" s="2001">
        <v>2448</v>
      </c>
      <c r="BG49" s="2001" t="s">
        <v>304</v>
      </c>
      <c r="BH49" s="2003" t="s">
        <v>304</v>
      </c>
      <c r="BI49" s="2003" t="s">
        <v>304</v>
      </c>
      <c r="BJ49" s="2003" t="s">
        <v>304</v>
      </c>
      <c r="BK49" s="2003" t="s">
        <v>304</v>
      </c>
      <c r="BL49" s="2003" t="s">
        <v>304</v>
      </c>
      <c r="BM49" s="2064" t="s">
        <v>304</v>
      </c>
      <c r="BN49" s="1424">
        <v>27</v>
      </c>
      <c r="BO49" s="2003">
        <v>3267</v>
      </c>
      <c r="BP49" s="2003">
        <v>1156</v>
      </c>
      <c r="BQ49" s="2003">
        <v>843</v>
      </c>
      <c r="BR49" s="2003">
        <v>2260</v>
      </c>
      <c r="BS49" s="2003">
        <v>1291</v>
      </c>
      <c r="BT49" s="2003">
        <v>822</v>
      </c>
      <c r="BU49" s="2001">
        <v>46</v>
      </c>
      <c r="BV49" s="529">
        <v>712</v>
      </c>
      <c r="BW49" s="2001">
        <v>663</v>
      </c>
      <c r="BX49" s="2001">
        <v>6</v>
      </c>
      <c r="BY49" s="529" t="s">
        <v>304</v>
      </c>
      <c r="BZ49" s="2064">
        <v>11</v>
      </c>
      <c r="CA49" s="529"/>
      <c r="CB49" s="1424">
        <v>24</v>
      </c>
      <c r="CC49" s="480" t="s">
        <v>304</v>
      </c>
      <c r="CD49" s="1806">
        <v>4203</v>
      </c>
      <c r="CE49" s="480" t="s">
        <v>304</v>
      </c>
      <c r="CF49" s="1490">
        <v>919.54877999999997</v>
      </c>
      <c r="CG49" s="480">
        <v>511</v>
      </c>
      <c r="CH49" s="480" t="s">
        <v>304</v>
      </c>
      <c r="CI49" s="1804">
        <v>239</v>
      </c>
      <c r="CJ49" s="1805" t="s">
        <v>304</v>
      </c>
      <c r="CK49" s="1424">
        <v>1332</v>
      </c>
      <c r="CL49" s="488">
        <v>291.31500731568093</v>
      </c>
      <c r="CM49" s="480">
        <v>378</v>
      </c>
      <c r="CN49" s="488">
        <v>82.670475049044583</v>
      </c>
      <c r="CO49" s="549">
        <v>1384</v>
      </c>
      <c r="CP49" s="57">
        <v>302.68766525893574</v>
      </c>
      <c r="CQ49" s="527"/>
      <c r="CR49" s="1491">
        <v>1063</v>
      </c>
      <c r="CS49" s="1491">
        <v>5422</v>
      </c>
      <c r="CT49" s="1491">
        <v>217</v>
      </c>
      <c r="CU49" s="1491">
        <v>3272</v>
      </c>
      <c r="CV49" s="1491">
        <v>21130</v>
      </c>
      <c r="CW49" s="1491">
        <v>6666</v>
      </c>
      <c r="CX49" s="1491">
        <v>6608</v>
      </c>
    </row>
    <row r="50" spans="1:102" ht="15.75" customHeight="1">
      <c r="A50" s="614" t="s">
        <v>223</v>
      </c>
      <c r="B50" s="530">
        <v>4973</v>
      </c>
      <c r="C50" s="524">
        <v>16.2</v>
      </c>
      <c r="D50" s="474">
        <v>3848</v>
      </c>
      <c r="E50" s="1312"/>
      <c r="F50" s="531">
        <v>2</v>
      </c>
      <c r="G50" s="477">
        <v>150</v>
      </c>
      <c r="H50" s="477">
        <v>16</v>
      </c>
      <c r="I50" s="477">
        <v>1155</v>
      </c>
      <c r="J50" s="477">
        <v>3</v>
      </c>
      <c r="K50" s="477">
        <v>87</v>
      </c>
      <c r="L50" s="477" t="s">
        <v>304</v>
      </c>
      <c r="M50" s="477" t="s">
        <v>304</v>
      </c>
      <c r="N50" s="69">
        <v>33</v>
      </c>
      <c r="O50" s="74">
        <v>1393</v>
      </c>
      <c r="P50" s="532">
        <v>786</v>
      </c>
      <c r="Q50" s="477">
        <v>3</v>
      </c>
      <c r="R50" s="69">
        <v>218</v>
      </c>
      <c r="S50" s="477" t="s">
        <v>304</v>
      </c>
      <c r="T50" s="477">
        <v>6</v>
      </c>
      <c r="U50" s="69">
        <v>596</v>
      </c>
      <c r="V50" s="477" t="s">
        <v>199</v>
      </c>
      <c r="W50" s="69" t="s">
        <v>199</v>
      </c>
      <c r="X50" s="74" t="s">
        <v>304</v>
      </c>
      <c r="Y50" s="526"/>
      <c r="Z50" s="531">
        <v>80377</v>
      </c>
      <c r="AA50" s="477">
        <v>17004</v>
      </c>
      <c r="AB50" s="477">
        <v>23805404092</v>
      </c>
      <c r="AC50" s="478">
        <v>99</v>
      </c>
      <c r="AD50" s="74">
        <v>6</v>
      </c>
      <c r="AE50" s="527"/>
      <c r="AF50" s="530">
        <v>48546</v>
      </c>
      <c r="AG50" s="1995">
        <v>15.8</v>
      </c>
      <c r="AH50" s="1994">
        <v>33241</v>
      </c>
      <c r="AI50" s="1995">
        <v>23.9</v>
      </c>
      <c r="AJ50" s="1994">
        <v>467573</v>
      </c>
      <c r="AK50" s="1996">
        <v>95.6</v>
      </c>
      <c r="AL50" s="1995">
        <v>29.7</v>
      </c>
      <c r="AM50" s="533">
        <v>25.4</v>
      </c>
      <c r="AN50" s="704"/>
      <c r="AO50" s="530">
        <v>2247</v>
      </c>
      <c r="AP50" s="796">
        <v>25</v>
      </c>
      <c r="AQ50" s="2005">
        <v>6164</v>
      </c>
      <c r="AR50" s="2005">
        <v>70</v>
      </c>
      <c r="AS50" s="1994">
        <v>4501</v>
      </c>
      <c r="AT50" s="1994">
        <v>55</v>
      </c>
      <c r="AU50" s="2005">
        <v>320</v>
      </c>
      <c r="AV50" s="2005">
        <v>3</v>
      </c>
      <c r="AW50" s="1994">
        <v>10</v>
      </c>
      <c r="AX50" s="2005">
        <v>634</v>
      </c>
      <c r="AY50" s="2005">
        <v>322</v>
      </c>
      <c r="AZ50" s="2005">
        <v>635</v>
      </c>
      <c r="BA50" s="2063">
        <v>315</v>
      </c>
      <c r="BB50" s="530">
        <v>37</v>
      </c>
      <c r="BC50" s="2005">
        <v>1913</v>
      </c>
      <c r="BD50" s="2005">
        <v>1271</v>
      </c>
      <c r="BE50" s="2005">
        <v>1940</v>
      </c>
      <c r="BF50" s="2005">
        <v>1233</v>
      </c>
      <c r="BG50" s="1994">
        <v>28</v>
      </c>
      <c r="BH50" s="2005">
        <v>2985</v>
      </c>
      <c r="BI50" s="2005">
        <v>1180</v>
      </c>
      <c r="BJ50" s="2005">
        <v>35</v>
      </c>
      <c r="BK50" s="2005">
        <v>1628</v>
      </c>
      <c r="BL50" s="2005">
        <v>919</v>
      </c>
      <c r="BM50" s="2063">
        <v>29</v>
      </c>
      <c r="BN50" s="530">
        <v>48</v>
      </c>
      <c r="BO50" s="2005">
        <v>527</v>
      </c>
      <c r="BP50" s="2005">
        <v>2325</v>
      </c>
      <c r="BQ50" s="2005">
        <v>1586</v>
      </c>
      <c r="BR50" s="2005">
        <v>490</v>
      </c>
      <c r="BS50" s="2005">
        <v>2334</v>
      </c>
      <c r="BT50" s="2005">
        <v>1540</v>
      </c>
      <c r="BU50" s="1994">
        <v>32</v>
      </c>
      <c r="BV50" s="796">
        <v>582</v>
      </c>
      <c r="BW50" s="1994">
        <v>538</v>
      </c>
      <c r="BX50" s="1994">
        <v>56</v>
      </c>
      <c r="BY50" s="796" t="s">
        <v>304</v>
      </c>
      <c r="BZ50" s="2063">
        <v>5</v>
      </c>
      <c r="CA50" s="529"/>
      <c r="CB50" s="530">
        <v>21</v>
      </c>
      <c r="CC50" s="474">
        <v>1</v>
      </c>
      <c r="CD50" s="479">
        <v>3806</v>
      </c>
      <c r="CE50" s="474">
        <v>329</v>
      </c>
      <c r="CF50" s="535">
        <v>1239.3599353943744</v>
      </c>
      <c r="CG50" s="474">
        <v>257</v>
      </c>
      <c r="CH50" s="474">
        <v>4</v>
      </c>
      <c r="CI50" s="62">
        <v>154</v>
      </c>
      <c r="CJ50" s="66">
        <v>1</v>
      </c>
      <c r="CK50" s="530">
        <v>830</v>
      </c>
      <c r="CL50" s="475">
        <v>270.275550808547</v>
      </c>
      <c r="CM50" s="474">
        <v>234</v>
      </c>
      <c r="CN50" s="475">
        <v>76.198167336385595</v>
      </c>
      <c r="CO50" s="536">
        <v>856</v>
      </c>
      <c r="CP50" s="56">
        <v>278.742013845923</v>
      </c>
      <c r="CQ50" s="527"/>
      <c r="CR50" s="537">
        <v>409</v>
      </c>
      <c r="CS50" s="537">
        <v>3269</v>
      </c>
      <c r="CT50" s="537">
        <v>178</v>
      </c>
      <c r="CU50" s="537">
        <v>2239</v>
      </c>
      <c r="CV50" s="537">
        <v>10467</v>
      </c>
      <c r="CW50" s="537">
        <v>3921</v>
      </c>
      <c r="CX50" s="537">
        <v>3695</v>
      </c>
    </row>
    <row r="51" spans="1:102" ht="15.75" customHeight="1">
      <c r="A51" s="324" t="s">
        <v>180</v>
      </c>
      <c r="B51" s="1424">
        <v>7706</v>
      </c>
      <c r="C51" s="550">
        <v>16</v>
      </c>
      <c r="D51" s="480">
        <v>6076</v>
      </c>
      <c r="E51" s="1312"/>
      <c r="F51" s="1436">
        <v>1</v>
      </c>
      <c r="G51" s="486">
        <v>50</v>
      </c>
      <c r="H51" s="486">
        <v>20</v>
      </c>
      <c r="I51" s="486">
        <v>1828</v>
      </c>
      <c r="J51" s="486">
        <v>3</v>
      </c>
      <c r="K51" s="486">
        <v>78</v>
      </c>
      <c r="L51" s="486" t="s">
        <v>304</v>
      </c>
      <c r="M51" s="486" t="s">
        <v>304</v>
      </c>
      <c r="N51" s="1802">
        <v>80</v>
      </c>
      <c r="O51" s="1803">
        <v>4314</v>
      </c>
      <c r="P51" s="527">
        <v>1465</v>
      </c>
      <c r="Q51" s="486">
        <v>7</v>
      </c>
      <c r="R51" s="1802">
        <v>222</v>
      </c>
      <c r="S51" s="486">
        <v>1</v>
      </c>
      <c r="T51" s="486">
        <v>9</v>
      </c>
      <c r="U51" s="1802">
        <v>842</v>
      </c>
      <c r="V51" s="486">
        <v>3</v>
      </c>
      <c r="W51" s="1802">
        <v>103</v>
      </c>
      <c r="X51" s="1803">
        <v>20</v>
      </c>
      <c r="Y51" s="526"/>
      <c r="Z51" s="1436">
        <v>119945</v>
      </c>
      <c r="AA51" s="486">
        <v>25216</v>
      </c>
      <c r="AB51" s="486">
        <v>37299828385</v>
      </c>
      <c r="AC51" s="487">
        <v>99</v>
      </c>
      <c r="AD51" s="1803">
        <v>15</v>
      </c>
      <c r="AE51" s="527"/>
      <c r="AF51" s="1424">
        <v>72281</v>
      </c>
      <c r="AG51" s="2000">
        <v>15.1</v>
      </c>
      <c r="AH51" s="2001">
        <v>50982</v>
      </c>
      <c r="AI51" s="2000">
        <v>22.1</v>
      </c>
      <c r="AJ51" s="2001">
        <v>447029</v>
      </c>
      <c r="AK51" s="2004">
        <v>94.9</v>
      </c>
      <c r="AL51" s="2000">
        <v>37.299999999999997</v>
      </c>
      <c r="AM51" s="1981">
        <v>42.9</v>
      </c>
      <c r="AN51" s="704"/>
      <c r="AO51" s="1424">
        <v>1368</v>
      </c>
      <c r="AP51" s="2003">
        <v>12.413793103448276</v>
      </c>
      <c r="AQ51" s="2003">
        <v>5189</v>
      </c>
      <c r="AR51" s="2003">
        <v>47.08711433756806</v>
      </c>
      <c r="AS51" s="2001">
        <v>3951</v>
      </c>
      <c r="AT51" s="2001">
        <v>39.704552306300869</v>
      </c>
      <c r="AU51" s="2003">
        <v>2114</v>
      </c>
      <c r="AV51" s="2003">
        <v>19.183303085299457</v>
      </c>
      <c r="AW51" s="2001">
        <v>22</v>
      </c>
      <c r="AX51" s="2003">
        <v>1366</v>
      </c>
      <c r="AY51" s="2003">
        <v>689</v>
      </c>
      <c r="AZ51" s="2003">
        <v>1338</v>
      </c>
      <c r="BA51" s="2064">
        <v>782</v>
      </c>
      <c r="BB51" s="1424">
        <v>29</v>
      </c>
      <c r="BC51" s="2003">
        <v>1201</v>
      </c>
      <c r="BD51" s="2003">
        <v>856</v>
      </c>
      <c r="BE51" s="2003">
        <v>1189</v>
      </c>
      <c r="BF51" s="2003">
        <v>911</v>
      </c>
      <c r="BG51" s="2001">
        <v>1</v>
      </c>
      <c r="BH51" s="2003">
        <v>15</v>
      </c>
      <c r="BI51" s="2003">
        <v>37</v>
      </c>
      <c r="BJ51" s="2003">
        <v>48</v>
      </c>
      <c r="BK51" s="2003">
        <v>17</v>
      </c>
      <c r="BL51" s="2003">
        <v>60</v>
      </c>
      <c r="BM51" s="2064">
        <v>44</v>
      </c>
      <c r="BN51" s="1424">
        <v>42</v>
      </c>
      <c r="BO51" s="2003">
        <v>1876</v>
      </c>
      <c r="BP51" s="2003">
        <v>2447</v>
      </c>
      <c r="BQ51" s="2003">
        <v>1517</v>
      </c>
      <c r="BR51" s="2003">
        <v>1244</v>
      </c>
      <c r="BS51" s="2003">
        <v>2553</v>
      </c>
      <c r="BT51" s="2003">
        <v>1532</v>
      </c>
      <c r="BU51" s="2001">
        <v>54</v>
      </c>
      <c r="BV51" s="529">
        <v>779</v>
      </c>
      <c r="BW51" s="2001">
        <v>672</v>
      </c>
      <c r="BX51" s="2001">
        <v>76</v>
      </c>
      <c r="BY51" s="529">
        <v>8</v>
      </c>
      <c r="BZ51" s="2064">
        <v>21</v>
      </c>
      <c r="CA51" s="529"/>
      <c r="CB51" s="1424">
        <v>25</v>
      </c>
      <c r="CC51" s="480">
        <v>1</v>
      </c>
      <c r="CD51" s="1806">
        <v>5199</v>
      </c>
      <c r="CE51" s="480">
        <v>257</v>
      </c>
      <c r="CF51" s="1490">
        <v>1083.5</v>
      </c>
      <c r="CG51" s="480">
        <v>565</v>
      </c>
      <c r="CH51" s="480">
        <v>6</v>
      </c>
      <c r="CI51" s="1804">
        <v>273</v>
      </c>
      <c r="CJ51" s="1805" t="s">
        <v>304</v>
      </c>
      <c r="CK51" s="1424">
        <v>1787</v>
      </c>
      <c r="CL51" s="488">
        <v>371.4</v>
      </c>
      <c r="CM51" s="480">
        <v>383</v>
      </c>
      <c r="CN51" s="488">
        <v>79.599999999999994</v>
      </c>
      <c r="CO51" s="549">
        <v>1257</v>
      </c>
      <c r="CP51" s="57">
        <v>261.3</v>
      </c>
      <c r="CQ51" s="527"/>
      <c r="CR51" s="1491">
        <v>694</v>
      </c>
      <c r="CS51" s="1491">
        <v>4213</v>
      </c>
      <c r="CT51" s="1491">
        <v>277</v>
      </c>
      <c r="CU51" s="1491">
        <v>2874</v>
      </c>
      <c r="CV51" s="1491">
        <v>15048</v>
      </c>
      <c r="CW51" s="1491">
        <v>5076</v>
      </c>
      <c r="CX51" s="1491">
        <v>4883</v>
      </c>
    </row>
    <row r="52" spans="1:102" s="1207" customFormat="1" ht="15.75" customHeight="1">
      <c r="A52" s="614" t="s">
        <v>181</v>
      </c>
      <c r="B52" s="530">
        <v>6832</v>
      </c>
      <c r="C52" s="524">
        <v>19.7</v>
      </c>
      <c r="D52" s="474">
        <v>5395</v>
      </c>
      <c r="E52" s="1312"/>
      <c r="F52" s="531">
        <v>1</v>
      </c>
      <c r="G52" s="477">
        <v>125</v>
      </c>
      <c r="H52" s="477">
        <v>24</v>
      </c>
      <c r="I52" s="477">
        <v>1652</v>
      </c>
      <c r="J52" s="477" t="s">
        <v>304</v>
      </c>
      <c r="K52" s="477" t="s">
        <v>304</v>
      </c>
      <c r="L52" s="477">
        <v>2</v>
      </c>
      <c r="M52" s="477">
        <v>120</v>
      </c>
      <c r="N52" s="69">
        <v>97</v>
      </c>
      <c r="O52" s="74">
        <v>4239</v>
      </c>
      <c r="P52" s="532">
        <v>1535</v>
      </c>
      <c r="Q52" s="477">
        <v>11</v>
      </c>
      <c r="R52" s="69">
        <v>340</v>
      </c>
      <c r="S52" s="477">
        <v>4</v>
      </c>
      <c r="T52" s="477">
        <v>12</v>
      </c>
      <c r="U52" s="69">
        <v>1198</v>
      </c>
      <c r="V52" s="477">
        <v>2</v>
      </c>
      <c r="W52" s="69">
        <v>200</v>
      </c>
      <c r="X52" s="74">
        <v>18</v>
      </c>
      <c r="Y52" s="526"/>
      <c r="Z52" s="531">
        <v>112323</v>
      </c>
      <c r="AA52" s="477">
        <v>24423</v>
      </c>
      <c r="AB52" s="477">
        <v>34664296705</v>
      </c>
      <c r="AC52" s="478">
        <v>98.14</v>
      </c>
      <c r="AD52" s="74">
        <v>13</v>
      </c>
      <c r="AE52" s="527"/>
      <c r="AF52" s="530">
        <v>61144</v>
      </c>
      <c r="AG52" s="1995">
        <v>17.670000000000002</v>
      </c>
      <c r="AH52" s="1994">
        <v>42073</v>
      </c>
      <c r="AI52" s="1995">
        <v>24.94</v>
      </c>
      <c r="AJ52" s="1994">
        <v>435839</v>
      </c>
      <c r="AK52" s="1996">
        <v>95.48</v>
      </c>
      <c r="AL52" s="1995">
        <v>34.799999999999997</v>
      </c>
      <c r="AM52" s="533">
        <v>13.1</v>
      </c>
      <c r="AN52" s="704"/>
      <c r="AO52" s="530">
        <v>1552</v>
      </c>
      <c r="AP52" s="796">
        <v>22.709979514193737</v>
      </c>
      <c r="AQ52" s="2005">
        <v>3833</v>
      </c>
      <c r="AR52" s="2005">
        <v>56.087211003804505</v>
      </c>
      <c r="AS52" s="1994">
        <v>2534</v>
      </c>
      <c r="AT52" s="1994">
        <v>44.968944099378881</v>
      </c>
      <c r="AU52" s="2005">
        <v>757</v>
      </c>
      <c r="AV52" s="2005">
        <v>11.076968100673106</v>
      </c>
      <c r="AW52" s="1994">
        <v>3</v>
      </c>
      <c r="AX52" s="2005">
        <v>268</v>
      </c>
      <c r="AY52" s="2005">
        <v>192</v>
      </c>
      <c r="AZ52" s="2005">
        <v>220</v>
      </c>
      <c r="BA52" s="2063">
        <v>107</v>
      </c>
      <c r="BB52" s="530">
        <v>21</v>
      </c>
      <c r="BC52" s="2005">
        <v>1289</v>
      </c>
      <c r="BD52" s="2005">
        <v>1034</v>
      </c>
      <c r="BE52" s="2005">
        <v>1224</v>
      </c>
      <c r="BF52" s="2005">
        <v>895</v>
      </c>
      <c r="BG52" s="1994">
        <v>18</v>
      </c>
      <c r="BH52" s="2005">
        <v>1405</v>
      </c>
      <c r="BI52" s="2005">
        <v>920</v>
      </c>
      <c r="BJ52" s="2005">
        <v>515</v>
      </c>
      <c r="BK52" s="2005">
        <v>749</v>
      </c>
      <c r="BL52" s="2005">
        <v>694</v>
      </c>
      <c r="BM52" s="2063">
        <v>265</v>
      </c>
      <c r="BN52" s="530">
        <v>29</v>
      </c>
      <c r="BO52" s="2005">
        <v>1015</v>
      </c>
      <c r="BP52" s="2005">
        <v>1728</v>
      </c>
      <c r="BQ52" s="2005">
        <v>1271</v>
      </c>
      <c r="BR52" s="2005">
        <v>713</v>
      </c>
      <c r="BS52" s="2005">
        <v>1663</v>
      </c>
      <c r="BT52" s="2005">
        <v>1124</v>
      </c>
      <c r="BU52" s="1994">
        <v>7</v>
      </c>
      <c r="BV52" s="796">
        <v>131</v>
      </c>
      <c r="BW52" s="1994">
        <v>104</v>
      </c>
      <c r="BX52" s="1994">
        <v>14</v>
      </c>
      <c r="BY52" s="796">
        <v>4</v>
      </c>
      <c r="BZ52" s="2063">
        <v>18</v>
      </c>
      <c r="CA52" s="529"/>
      <c r="CB52" s="530">
        <v>22</v>
      </c>
      <c r="CC52" s="474">
        <v>1</v>
      </c>
      <c r="CD52" s="479">
        <v>4364</v>
      </c>
      <c r="CE52" s="474">
        <v>350</v>
      </c>
      <c r="CF52" s="535">
        <v>1261.2</v>
      </c>
      <c r="CG52" s="474">
        <v>408</v>
      </c>
      <c r="CH52" s="474">
        <v>9</v>
      </c>
      <c r="CI52" s="62">
        <v>197</v>
      </c>
      <c r="CJ52" s="66">
        <v>2</v>
      </c>
      <c r="CK52" s="530">
        <v>1046</v>
      </c>
      <c r="CL52" s="475">
        <v>300.3</v>
      </c>
      <c r="CM52" s="474">
        <v>285</v>
      </c>
      <c r="CN52" s="475">
        <v>81.8</v>
      </c>
      <c r="CO52" s="536">
        <v>900</v>
      </c>
      <c r="CP52" s="56">
        <v>258.39999999999998</v>
      </c>
      <c r="CQ52" s="527"/>
      <c r="CR52" s="537">
        <v>709</v>
      </c>
      <c r="CS52" s="537">
        <v>4297</v>
      </c>
      <c r="CT52" s="537">
        <v>186</v>
      </c>
      <c r="CU52" s="537">
        <v>2955</v>
      </c>
      <c r="CV52" s="537">
        <v>12761</v>
      </c>
      <c r="CW52" s="537">
        <v>3454</v>
      </c>
      <c r="CX52" s="537">
        <v>5253</v>
      </c>
    </row>
    <row r="53" spans="1:102" ht="15.75" customHeight="1">
      <c r="A53" s="324" t="s">
        <v>182</v>
      </c>
      <c r="B53" s="1424">
        <v>8766</v>
      </c>
      <c r="C53" s="550">
        <v>25.61</v>
      </c>
      <c r="D53" s="480">
        <v>7468</v>
      </c>
      <c r="E53" s="1312"/>
      <c r="F53" s="1436">
        <v>3</v>
      </c>
      <c r="G53" s="486">
        <v>200</v>
      </c>
      <c r="H53" s="486">
        <v>22</v>
      </c>
      <c r="I53" s="486">
        <v>1399</v>
      </c>
      <c r="J53" s="486">
        <v>13</v>
      </c>
      <c r="K53" s="486">
        <v>377</v>
      </c>
      <c r="L53" s="486" t="s">
        <v>304</v>
      </c>
      <c r="M53" s="486" t="s">
        <v>304</v>
      </c>
      <c r="N53" s="1802">
        <v>198</v>
      </c>
      <c r="O53" s="1803">
        <v>5436</v>
      </c>
      <c r="P53" s="527">
        <v>2305</v>
      </c>
      <c r="Q53" s="486">
        <v>9</v>
      </c>
      <c r="R53" s="1802">
        <v>342</v>
      </c>
      <c r="S53" s="486" t="s">
        <v>304</v>
      </c>
      <c r="T53" s="486">
        <v>13</v>
      </c>
      <c r="U53" s="1802">
        <v>1063</v>
      </c>
      <c r="V53" s="486">
        <v>4</v>
      </c>
      <c r="W53" s="1802">
        <v>104</v>
      </c>
      <c r="X53" s="1803" t="s">
        <v>304</v>
      </c>
      <c r="Y53" s="526"/>
      <c r="Z53" s="1436">
        <v>109647</v>
      </c>
      <c r="AA53" s="486">
        <v>26822</v>
      </c>
      <c r="AB53" s="486">
        <v>38265924494</v>
      </c>
      <c r="AC53" s="487">
        <v>99.5</v>
      </c>
      <c r="AD53" s="1803">
        <v>15</v>
      </c>
      <c r="AE53" s="527"/>
      <c r="AF53" s="1424">
        <v>64325</v>
      </c>
      <c r="AG53" s="2000">
        <v>18.309999999999999</v>
      </c>
      <c r="AH53" s="2001">
        <v>43993</v>
      </c>
      <c r="AI53" s="2000">
        <v>24.87</v>
      </c>
      <c r="AJ53" s="2001">
        <v>443886</v>
      </c>
      <c r="AK53" s="2004">
        <v>92.32</v>
      </c>
      <c r="AL53" s="2000">
        <v>37.5</v>
      </c>
      <c r="AM53" s="1487">
        <v>36</v>
      </c>
      <c r="AN53" s="704"/>
      <c r="AO53" s="1424">
        <v>1953</v>
      </c>
      <c r="AP53" s="529">
        <v>26.6</v>
      </c>
      <c r="AQ53" s="2003">
        <v>4251</v>
      </c>
      <c r="AR53" s="2003">
        <v>57.8</v>
      </c>
      <c r="AS53" s="2001">
        <v>2406</v>
      </c>
      <c r="AT53" s="2001">
        <v>37.700000000000003</v>
      </c>
      <c r="AU53" s="2003">
        <v>708</v>
      </c>
      <c r="AV53" s="2003">
        <v>9.6</v>
      </c>
      <c r="AW53" s="2001">
        <v>13</v>
      </c>
      <c r="AX53" s="2003">
        <v>619</v>
      </c>
      <c r="AY53" s="2003">
        <v>330</v>
      </c>
      <c r="AZ53" s="2003">
        <v>494</v>
      </c>
      <c r="BA53" s="2064">
        <v>232</v>
      </c>
      <c r="BB53" s="1424">
        <v>17</v>
      </c>
      <c r="BC53" s="2003">
        <v>1479</v>
      </c>
      <c r="BD53" s="2003">
        <v>870</v>
      </c>
      <c r="BE53" s="2003">
        <v>1346</v>
      </c>
      <c r="BF53" s="2003">
        <v>808</v>
      </c>
      <c r="BG53" s="2001">
        <v>2</v>
      </c>
      <c r="BH53" s="2003">
        <v>66</v>
      </c>
      <c r="BI53" s="2003">
        <v>131</v>
      </c>
      <c r="BJ53" s="2003">
        <v>69</v>
      </c>
      <c r="BK53" s="2003">
        <v>26</v>
      </c>
      <c r="BL53" s="2003">
        <v>121</v>
      </c>
      <c r="BM53" s="2064">
        <v>65</v>
      </c>
      <c r="BN53" s="1424">
        <v>29</v>
      </c>
      <c r="BO53" s="2003">
        <v>1377</v>
      </c>
      <c r="BP53" s="2003">
        <v>2453</v>
      </c>
      <c r="BQ53" s="2003">
        <v>1640</v>
      </c>
      <c r="BR53" s="2003">
        <v>963</v>
      </c>
      <c r="BS53" s="2003">
        <v>2277</v>
      </c>
      <c r="BT53" s="2003">
        <v>1295</v>
      </c>
      <c r="BU53" s="2001" t="s">
        <v>199</v>
      </c>
      <c r="BV53" s="529" t="s">
        <v>199</v>
      </c>
      <c r="BW53" s="2001" t="s">
        <v>199</v>
      </c>
      <c r="BX53" s="2001">
        <v>18</v>
      </c>
      <c r="BY53" s="529">
        <v>8</v>
      </c>
      <c r="BZ53" s="2064">
        <v>10</v>
      </c>
      <c r="CA53" s="529"/>
      <c r="CB53" s="1424">
        <v>36</v>
      </c>
      <c r="CC53" s="480" t="s">
        <v>199</v>
      </c>
      <c r="CD53" s="1806">
        <v>5279</v>
      </c>
      <c r="CE53" s="480" t="s">
        <v>304</v>
      </c>
      <c r="CF53" s="1490">
        <v>1502.8</v>
      </c>
      <c r="CG53" s="480">
        <v>415</v>
      </c>
      <c r="CH53" s="480" t="s">
        <v>304</v>
      </c>
      <c r="CI53" s="1804">
        <v>213</v>
      </c>
      <c r="CJ53" s="1805" t="s">
        <v>304</v>
      </c>
      <c r="CK53" s="1424">
        <v>1675</v>
      </c>
      <c r="CL53" s="488">
        <v>472.04772895723954</v>
      </c>
      <c r="CM53" s="480">
        <v>316</v>
      </c>
      <c r="CN53" s="488">
        <v>89.054974537604579</v>
      </c>
      <c r="CO53" s="549">
        <v>1229</v>
      </c>
      <c r="CP53" s="57">
        <v>346.35621426175965</v>
      </c>
      <c r="CQ53" s="527"/>
      <c r="CR53" s="1491">
        <v>735</v>
      </c>
      <c r="CS53" s="1491">
        <v>4355</v>
      </c>
      <c r="CT53" s="1491">
        <v>197</v>
      </c>
      <c r="CU53" s="1491">
        <v>2113</v>
      </c>
      <c r="CV53" s="1491">
        <v>16009</v>
      </c>
      <c r="CW53" s="1491">
        <v>3926</v>
      </c>
      <c r="CX53" s="1491">
        <v>4304</v>
      </c>
    </row>
    <row r="54" spans="1:102" s="1207" customFormat="1" ht="15.75" customHeight="1">
      <c r="A54" s="614" t="s">
        <v>224</v>
      </c>
      <c r="B54" s="530">
        <v>2665</v>
      </c>
      <c r="C54" s="524">
        <v>14.6</v>
      </c>
      <c r="D54" s="474">
        <v>2106</v>
      </c>
      <c r="E54" s="1312"/>
      <c r="F54" s="531">
        <v>1</v>
      </c>
      <c r="G54" s="477">
        <v>90</v>
      </c>
      <c r="H54" s="477">
        <v>13</v>
      </c>
      <c r="I54" s="477">
        <v>1062</v>
      </c>
      <c r="J54" s="477">
        <v>1</v>
      </c>
      <c r="K54" s="477">
        <v>10</v>
      </c>
      <c r="L54" s="477" t="s">
        <v>199</v>
      </c>
      <c r="M54" s="477" t="s">
        <v>199</v>
      </c>
      <c r="N54" s="69">
        <v>45</v>
      </c>
      <c r="O54" s="74">
        <v>1287</v>
      </c>
      <c r="P54" s="532">
        <v>684</v>
      </c>
      <c r="Q54" s="477">
        <v>7</v>
      </c>
      <c r="R54" s="69">
        <v>275</v>
      </c>
      <c r="S54" s="477">
        <v>7</v>
      </c>
      <c r="T54" s="477">
        <v>12</v>
      </c>
      <c r="U54" s="69">
        <v>775</v>
      </c>
      <c r="V54" s="477">
        <v>6</v>
      </c>
      <c r="W54" s="69">
        <v>310</v>
      </c>
      <c r="X54" s="74">
        <v>19</v>
      </c>
      <c r="Y54" s="526"/>
      <c r="Z54" s="531">
        <v>55737</v>
      </c>
      <c r="AA54" s="477">
        <v>10919</v>
      </c>
      <c r="AB54" s="477">
        <v>18076801365</v>
      </c>
      <c r="AC54" s="478">
        <v>99.29</v>
      </c>
      <c r="AD54" s="74">
        <v>11</v>
      </c>
      <c r="AE54" s="527"/>
      <c r="AF54" s="530">
        <v>31281</v>
      </c>
      <c r="AG54" s="1995">
        <v>17.572608280433684</v>
      </c>
      <c r="AH54" s="1994">
        <v>21648</v>
      </c>
      <c r="AI54" s="1995">
        <v>26.435139392607248</v>
      </c>
      <c r="AJ54" s="1994">
        <v>476730.44557399058</v>
      </c>
      <c r="AK54" s="1996">
        <v>96.2</v>
      </c>
      <c r="AL54" s="1995">
        <v>37.1</v>
      </c>
      <c r="AM54" s="533">
        <v>25.2</v>
      </c>
      <c r="AN54" s="704"/>
      <c r="AO54" s="530">
        <v>790</v>
      </c>
      <c r="AP54" s="796">
        <v>19.964619661359617</v>
      </c>
      <c r="AQ54" s="2005">
        <v>3040</v>
      </c>
      <c r="AR54" s="2005">
        <v>76.825878190548394</v>
      </c>
      <c r="AS54" s="1994">
        <v>1992</v>
      </c>
      <c r="AT54" s="1994">
        <v>59.909774436090224</v>
      </c>
      <c r="AU54" s="2005">
        <v>322</v>
      </c>
      <c r="AV54" s="2005">
        <v>8.13747788728835</v>
      </c>
      <c r="AW54" s="1994">
        <v>23</v>
      </c>
      <c r="AX54" s="2005">
        <v>1254</v>
      </c>
      <c r="AY54" s="2005">
        <v>916</v>
      </c>
      <c r="AZ54" s="2005">
        <v>892</v>
      </c>
      <c r="BA54" s="2063">
        <v>565</v>
      </c>
      <c r="BB54" s="530">
        <v>7</v>
      </c>
      <c r="BC54" s="2005">
        <v>379</v>
      </c>
      <c r="BD54" s="2005">
        <v>286</v>
      </c>
      <c r="BE54" s="2005">
        <v>331</v>
      </c>
      <c r="BF54" s="2005">
        <v>205</v>
      </c>
      <c r="BG54" s="1994" t="s">
        <v>304</v>
      </c>
      <c r="BH54" s="2005" t="s">
        <v>304</v>
      </c>
      <c r="BI54" s="2005" t="s">
        <v>304</v>
      </c>
      <c r="BJ54" s="2005" t="s">
        <v>304</v>
      </c>
      <c r="BK54" s="2005" t="s">
        <v>304</v>
      </c>
      <c r="BL54" s="2005" t="s">
        <v>304</v>
      </c>
      <c r="BM54" s="2063" t="s">
        <v>304</v>
      </c>
      <c r="BN54" s="530">
        <v>25</v>
      </c>
      <c r="BO54" s="2005">
        <v>812</v>
      </c>
      <c r="BP54" s="2005">
        <v>1859</v>
      </c>
      <c r="BQ54" s="2005">
        <v>1341</v>
      </c>
      <c r="BR54" s="2005">
        <v>564</v>
      </c>
      <c r="BS54" s="2005">
        <v>1793</v>
      </c>
      <c r="BT54" s="2005">
        <v>1105</v>
      </c>
      <c r="BU54" s="1994">
        <v>12</v>
      </c>
      <c r="BV54" s="796">
        <v>165</v>
      </c>
      <c r="BW54" s="1994">
        <v>106</v>
      </c>
      <c r="BX54" s="1994" t="s">
        <v>304</v>
      </c>
      <c r="BY54" s="796">
        <v>12</v>
      </c>
      <c r="BZ54" s="2063">
        <v>14</v>
      </c>
      <c r="CA54" s="529"/>
      <c r="CB54" s="530">
        <v>12</v>
      </c>
      <c r="CC54" s="474">
        <v>1</v>
      </c>
      <c r="CD54" s="479">
        <v>3109</v>
      </c>
      <c r="CE54" s="474">
        <v>340</v>
      </c>
      <c r="CF54" s="535">
        <v>1746.5</v>
      </c>
      <c r="CG54" s="474">
        <v>148</v>
      </c>
      <c r="CH54" s="474">
        <v>2</v>
      </c>
      <c r="CI54" s="62">
        <v>93</v>
      </c>
      <c r="CJ54" s="66">
        <v>1</v>
      </c>
      <c r="CK54" s="530">
        <v>580</v>
      </c>
      <c r="CL54" s="475">
        <v>315.2</v>
      </c>
      <c r="CM54" s="474">
        <v>141</v>
      </c>
      <c r="CN54" s="475">
        <v>76.599999999999994</v>
      </c>
      <c r="CO54" s="536">
        <v>465</v>
      </c>
      <c r="CP54" s="56">
        <v>252.7</v>
      </c>
      <c r="CQ54" s="527"/>
      <c r="CR54" s="537">
        <v>273</v>
      </c>
      <c r="CS54" s="537">
        <v>2352</v>
      </c>
      <c r="CT54" s="537">
        <v>87</v>
      </c>
      <c r="CU54" s="537">
        <v>603</v>
      </c>
      <c r="CV54" s="537">
        <v>6347</v>
      </c>
      <c r="CW54" s="537">
        <v>1943</v>
      </c>
      <c r="CX54" s="537">
        <v>2919</v>
      </c>
    </row>
    <row r="55" spans="1:102" ht="15.75" customHeight="1">
      <c r="A55" s="324" t="s">
        <v>225</v>
      </c>
      <c r="B55" s="1424">
        <v>2634</v>
      </c>
      <c r="C55" s="550">
        <v>13.35</v>
      </c>
      <c r="D55" s="499">
        <v>2164</v>
      </c>
      <c r="E55" s="1312"/>
      <c r="F55" s="1436">
        <v>2</v>
      </c>
      <c r="G55" s="486">
        <v>110</v>
      </c>
      <c r="H55" s="486">
        <v>19</v>
      </c>
      <c r="I55" s="486">
        <v>1060</v>
      </c>
      <c r="J55" s="486">
        <v>6</v>
      </c>
      <c r="K55" s="486">
        <v>174</v>
      </c>
      <c r="L55" s="486" t="s">
        <v>304</v>
      </c>
      <c r="M55" s="486" t="s">
        <v>304</v>
      </c>
      <c r="N55" s="1802">
        <v>35</v>
      </c>
      <c r="O55" s="1803">
        <v>1199</v>
      </c>
      <c r="P55" s="527">
        <v>893</v>
      </c>
      <c r="Q55" s="486">
        <v>6</v>
      </c>
      <c r="R55" s="1802">
        <v>500</v>
      </c>
      <c r="S55" s="486" t="s">
        <v>304</v>
      </c>
      <c r="T55" s="486">
        <v>6</v>
      </c>
      <c r="U55" s="1802">
        <v>498</v>
      </c>
      <c r="V55" s="486">
        <v>3</v>
      </c>
      <c r="W55" s="1802">
        <v>283</v>
      </c>
      <c r="X55" s="1803" t="s">
        <v>304</v>
      </c>
      <c r="Y55" s="526"/>
      <c r="Z55" s="1436">
        <v>59249</v>
      </c>
      <c r="AA55" s="486">
        <v>11827</v>
      </c>
      <c r="AB55" s="486">
        <v>19703932477</v>
      </c>
      <c r="AC55" s="487">
        <v>98.62</v>
      </c>
      <c r="AD55" s="1803">
        <v>6</v>
      </c>
      <c r="AE55" s="527"/>
      <c r="AF55" s="1424">
        <v>28997</v>
      </c>
      <c r="AG55" s="2000">
        <v>15.01</v>
      </c>
      <c r="AH55" s="2001">
        <v>20785</v>
      </c>
      <c r="AI55" s="2000">
        <v>22.7</v>
      </c>
      <c r="AJ55" s="2001">
        <v>498723</v>
      </c>
      <c r="AK55" s="2004">
        <v>96.37</v>
      </c>
      <c r="AL55" s="2000">
        <v>46.8</v>
      </c>
      <c r="AM55" s="1487">
        <v>36.799999999999997</v>
      </c>
      <c r="AN55" s="704"/>
      <c r="AO55" s="1424">
        <v>543</v>
      </c>
      <c r="AP55" s="872">
        <v>12</v>
      </c>
      <c r="AQ55" s="2003">
        <v>3775</v>
      </c>
      <c r="AR55" s="2087">
        <v>85</v>
      </c>
      <c r="AS55" s="2001">
        <v>2560</v>
      </c>
      <c r="AT55" s="2088">
        <v>67</v>
      </c>
      <c r="AU55" s="2003">
        <v>253</v>
      </c>
      <c r="AV55" s="2087">
        <v>6</v>
      </c>
      <c r="AW55" s="2001">
        <v>9</v>
      </c>
      <c r="AX55" s="2003">
        <v>454</v>
      </c>
      <c r="AY55" s="2003">
        <v>286</v>
      </c>
      <c r="AZ55" s="2003">
        <v>248</v>
      </c>
      <c r="BA55" s="2064">
        <v>147</v>
      </c>
      <c r="BB55" s="1424">
        <v>45</v>
      </c>
      <c r="BC55" s="2003">
        <v>2018</v>
      </c>
      <c r="BD55" s="2003">
        <v>1812</v>
      </c>
      <c r="BE55" s="2003">
        <v>2109</v>
      </c>
      <c r="BF55" s="2003">
        <v>1560</v>
      </c>
      <c r="BG55" s="2001">
        <v>7</v>
      </c>
      <c r="BH55" s="2003">
        <v>260</v>
      </c>
      <c r="BI55" s="2003">
        <v>683</v>
      </c>
      <c r="BJ55" s="2003">
        <v>327</v>
      </c>
      <c r="BK55" s="2003">
        <v>87</v>
      </c>
      <c r="BL55" s="2003">
        <v>494</v>
      </c>
      <c r="BM55" s="2064">
        <v>276</v>
      </c>
      <c r="BN55" s="1424">
        <v>19</v>
      </c>
      <c r="BO55" s="2003">
        <v>268</v>
      </c>
      <c r="BP55" s="2003">
        <v>933</v>
      </c>
      <c r="BQ55" s="2003">
        <v>608</v>
      </c>
      <c r="BR55" s="2003">
        <v>204</v>
      </c>
      <c r="BS55" s="2003">
        <v>848</v>
      </c>
      <c r="BT55" s="2003">
        <v>467</v>
      </c>
      <c r="BU55" s="2001">
        <v>5</v>
      </c>
      <c r="BV55" s="529">
        <v>89</v>
      </c>
      <c r="BW55" s="2001">
        <v>59</v>
      </c>
      <c r="BX55" s="2001" t="s">
        <v>199</v>
      </c>
      <c r="BY55" s="529">
        <v>2</v>
      </c>
      <c r="BZ55" s="2064">
        <v>9</v>
      </c>
      <c r="CA55" s="529"/>
      <c r="CB55" s="1424">
        <v>11</v>
      </c>
      <c r="CC55" s="480">
        <v>1</v>
      </c>
      <c r="CD55" s="1806">
        <v>2872</v>
      </c>
      <c r="CE55" s="480">
        <v>373</v>
      </c>
      <c r="CF55" s="1490">
        <v>1487</v>
      </c>
      <c r="CG55" s="480">
        <v>226</v>
      </c>
      <c r="CH55" s="480">
        <v>3</v>
      </c>
      <c r="CI55" s="1804">
        <v>80</v>
      </c>
      <c r="CJ55" s="1805">
        <v>1</v>
      </c>
      <c r="CK55" s="1424">
        <v>631</v>
      </c>
      <c r="CL55" s="488">
        <v>323.89869311240466</v>
      </c>
      <c r="CM55" s="480">
        <v>133</v>
      </c>
      <c r="CN55" s="488">
        <v>68.27024751814551</v>
      </c>
      <c r="CO55" s="549">
        <v>460</v>
      </c>
      <c r="CP55" s="57">
        <v>236.12266058907471</v>
      </c>
      <c r="CQ55" s="527"/>
      <c r="CR55" s="1491">
        <v>300</v>
      </c>
      <c r="CS55" s="1491">
        <v>2629</v>
      </c>
      <c r="CT55" s="1491">
        <v>85</v>
      </c>
      <c r="CU55" s="1491">
        <v>774</v>
      </c>
      <c r="CV55" s="1491">
        <v>7570</v>
      </c>
      <c r="CW55" s="1491">
        <v>2390</v>
      </c>
      <c r="CX55" s="1491">
        <v>3302</v>
      </c>
    </row>
    <row r="56" spans="1:102" ht="15.75" customHeight="1">
      <c r="A56" s="614" t="s">
        <v>184</v>
      </c>
      <c r="B56" s="530">
        <v>7175</v>
      </c>
      <c r="C56" s="524">
        <v>15.2</v>
      </c>
      <c r="D56" s="474">
        <v>5561</v>
      </c>
      <c r="E56" s="1312"/>
      <c r="F56" s="531">
        <v>2</v>
      </c>
      <c r="G56" s="477">
        <v>160</v>
      </c>
      <c r="H56" s="477">
        <v>24</v>
      </c>
      <c r="I56" s="477">
        <v>1665</v>
      </c>
      <c r="J56" s="477">
        <v>17</v>
      </c>
      <c r="K56" s="477">
        <v>468</v>
      </c>
      <c r="L56" s="477" t="s">
        <v>199</v>
      </c>
      <c r="M56" s="477" t="s">
        <v>199</v>
      </c>
      <c r="N56" s="69">
        <v>91</v>
      </c>
      <c r="O56" s="74">
        <v>3535</v>
      </c>
      <c r="P56" s="532">
        <v>1434</v>
      </c>
      <c r="Q56" s="477">
        <v>11</v>
      </c>
      <c r="R56" s="69">
        <v>521</v>
      </c>
      <c r="S56" s="477">
        <v>4</v>
      </c>
      <c r="T56" s="477">
        <v>15</v>
      </c>
      <c r="U56" s="69">
        <v>1350</v>
      </c>
      <c r="V56" s="477">
        <v>4</v>
      </c>
      <c r="W56" s="69">
        <v>252</v>
      </c>
      <c r="X56" s="74">
        <v>37</v>
      </c>
      <c r="Y56" s="526"/>
      <c r="Z56" s="531">
        <v>132277</v>
      </c>
      <c r="AA56" s="477">
        <v>30723</v>
      </c>
      <c r="AB56" s="477">
        <v>43644055439</v>
      </c>
      <c r="AC56" s="478">
        <v>99</v>
      </c>
      <c r="AD56" s="74">
        <v>25</v>
      </c>
      <c r="AE56" s="527"/>
      <c r="AF56" s="530">
        <v>75068</v>
      </c>
      <c r="AG56" s="1995">
        <v>15.9</v>
      </c>
      <c r="AH56" s="1994">
        <v>51786</v>
      </c>
      <c r="AI56" s="1995">
        <v>23.4</v>
      </c>
      <c r="AJ56" s="1994">
        <v>450097</v>
      </c>
      <c r="AK56" s="1996">
        <v>94.4</v>
      </c>
      <c r="AL56" s="1995">
        <v>31.5</v>
      </c>
      <c r="AM56" s="533">
        <v>15.8</v>
      </c>
      <c r="AN56" s="704"/>
      <c r="AO56" s="807">
        <v>1613</v>
      </c>
      <c r="AP56" s="1994">
        <v>14</v>
      </c>
      <c r="AQ56" s="2005">
        <v>6450</v>
      </c>
      <c r="AR56" s="2005">
        <v>57</v>
      </c>
      <c r="AS56" s="1994">
        <v>4831</v>
      </c>
      <c r="AT56" s="1994">
        <v>48</v>
      </c>
      <c r="AU56" s="2005">
        <v>1570</v>
      </c>
      <c r="AV56" s="2005">
        <v>14</v>
      </c>
      <c r="AW56" s="1994">
        <v>9</v>
      </c>
      <c r="AX56" s="2005">
        <v>907</v>
      </c>
      <c r="AY56" s="2005">
        <v>488</v>
      </c>
      <c r="AZ56" s="2005">
        <v>683</v>
      </c>
      <c r="BA56" s="2063">
        <v>346</v>
      </c>
      <c r="BB56" s="530">
        <v>53</v>
      </c>
      <c r="BC56" s="2005">
        <v>2913</v>
      </c>
      <c r="BD56" s="2005">
        <v>2477</v>
      </c>
      <c r="BE56" s="2005">
        <v>2905</v>
      </c>
      <c r="BF56" s="2005">
        <v>2242</v>
      </c>
      <c r="BG56" s="1994">
        <v>10</v>
      </c>
      <c r="BH56" s="2005">
        <v>516</v>
      </c>
      <c r="BI56" s="2005">
        <v>702</v>
      </c>
      <c r="BJ56" s="2005">
        <v>343</v>
      </c>
      <c r="BK56" s="2005">
        <v>377</v>
      </c>
      <c r="BL56" s="2005">
        <v>523</v>
      </c>
      <c r="BM56" s="2063">
        <v>212</v>
      </c>
      <c r="BN56" s="530">
        <v>32</v>
      </c>
      <c r="BO56" s="2005">
        <v>1818</v>
      </c>
      <c r="BP56" s="2005">
        <v>2156</v>
      </c>
      <c r="BQ56" s="2005">
        <v>1423</v>
      </c>
      <c r="BR56" s="2005">
        <v>1234</v>
      </c>
      <c r="BS56" s="2005">
        <v>2333</v>
      </c>
      <c r="BT56" s="2005">
        <v>1220</v>
      </c>
      <c r="BU56" s="1994">
        <v>43</v>
      </c>
      <c r="BV56" s="796">
        <v>831</v>
      </c>
      <c r="BW56" s="1994">
        <v>653</v>
      </c>
      <c r="BX56" s="1994">
        <v>3</v>
      </c>
      <c r="BY56" s="796">
        <v>6</v>
      </c>
      <c r="BZ56" s="2063">
        <v>21</v>
      </c>
      <c r="CA56" s="529"/>
      <c r="CB56" s="530">
        <v>35</v>
      </c>
      <c r="CC56" s="474">
        <v>1</v>
      </c>
      <c r="CD56" s="479">
        <v>7343</v>
      </c>
      <c r="CE56" s="474">
        <v>198</v>
      </c>
      <c r="CF56" s="535">
        <v>1540.3</v>
      </c>
      <c r="CG56" s="474">
        <v>347</v>
      </c>
      <c r="CH56" s="474">
        <v>5</v>
      </c>
      <c r="CI56" s="62">
        <v>228</v>
      </c>
      <c r="CJ56" s="66" t="s">
        <v>304</v>
      </c>
      <c r="CK56" s="530">
        <v>1914</v>
      </c>
      <c r="CL56" s="475">
        <v>406.4</v>
      </c>
      <c r="CM56" s="474">
        <v>378</v>
      </c>
      <c r="CN56" s="475">
        <v>80.3</v>
      </c>
      <c r="CO56" s="536">
        <v>995</v>
      </c>
      <c r="CP56" s="56">
        <v>211.3</v>
      </c>
      <c r="CQ56" s="527"/>
      <c r="CR56" s="537">
        <v>401</v>
      </c>
      <c r="CS56" s="537">
        <v>4864</v>
      </c>
      <c r="CT56" s="537">
        <v>138</v>
      </c>
      <c r="CU56" s="537">
        <v>3082</v>
      </c>
      <c r="CV56" s="537">
        <v>15841</v>
      </c>
      <c r="CW56" s="537">
        <v>4744</v>
      </c>
      <c r="CX56" s="537">
        <v>5245</v>
      </c>
    </row>
    <row r="57" spans="1:102" ht="15.75" customHeight="1">
      <c r="A57" s="324" t="s">
        <v>226</v>
      </c>
      <c r="B57" s="1424">
        <v>3110</v>
      </c>
      <c r="C57" s="550">
        <v>15.71</v>
      </c>
      <c r="D57" s="480">
        <v>2544</v>
      </c>
      <c r="E57" s="1312"/>
      <c r="F57" s="1436">
        <v>3</v>
      </c>
      <c r="G57" s="486">
        <v>208</v>
      </c>
      <c r="H57" s="486">
        <v>15</v>
      </c>
      <c r="I57" s="486">
        <v>1140</v>
      </c>
      <c r="J57" s="486">
        <v>4</v>
      </c>
      <c r="K57" s="486">
        <v>107</v>
      </c>
      <c r="L57" s="486" t="s">
        <v>304</v>
      </c>
      <c r="M57" s="486" t="s">
        <v>304</v>
      </c>
      <c r="N57" s="1802">
        <v>25</v>
      </c>
      <c r="O57" s="1803">
        <v>856</v>
      </c>
      <c r="P57" s="527">
        <v>659</v>
      </c>
      <c r="Q57" s="486">
        <v>7</v>
      </c>
      <c r="R57" s="1802">
        <v>185</v>
      </c>
      <c r="S57" s="486">
        <v>4</v>
      </c>
      <c r="T57" s="486">
        <v>17</v>
      </c>
      <c r="U57" s="1802">
        <v>1204</v>
      </c>
      <c r="V57" s="486">
        <v>5</v>
      </c>
      <c r="W57" s="1802">
        <v>197</v>
      </c>
      <c r="X57" s="1803" t="s">
        <v>304</v>
      </c>
      <c r="Y57" s="526"/>
      <c r="Z57" s="1436">
        <v>73118</v>
      </c>
      <c r="AA57" s="486">
        <v>14502</v>
      </c>
      <c r="AB57" s="486">
        <v>21242992063</v>
      </c>
      <c r="AC57" s="487">
        <v>99.5</v>
      </c>
      <c r="AD57" s="1803">
        <v>8</v>
      </c>
      <c r="AE57" s="527"/>
      <c r="AF57" s="1424">
        <v>31151</v>
      </c>
      <c r="AG57" s="2000">
        <v>15.6</v>
      </c>
      <c r="AH57" s="2001">
        <v>22693</v>
      </c>
      <c r="AI57" s="2000">
        <v>21.8</v>
      </c>
      <c r="AJ57" s="2001">
        <v>502929</v>
      </c>
      <c r="AK57" s="2004">
        <v>95.5</v>
      </c>
      <c r="AL57" s="2000">
        <v>24.9</v>
      </c>
      <c r="AM57" s="1487">
        <v>7</v>
      </c>
      <c r="AN57" s="704"/>
      <c r="AO57" s="612">
        <v>749</v>
      </c>
      <c r="AP57" s="2001">
        <v>23</v>
      </c>
      <c r="AQ57" s="2001">
        <v>1958</v>
      </c>
      <c r="AR57" s="549">
        <v>60</v>
      </c>
      <c r="AS57" s="549">
        <v>1218</v>
      </c>
      <c r="AT57" s="2001">
        <v>45</v>
      </c>
      <c r="AU57" s="2001">
        <v>669</v>
      </c>
      <c r="AV57" s="549">
        <v>21</v>
      </c>
      <c r="AW57" s="2001">
        <v>11</v>
      </c>
      <c r="AX57" s="2003">
        <v>382</v>
      </c>
      <c r="AY57" s="2003">
        <v>267</v>
      </c>
      <c r="AZ57" s="2003">
        <v>236</v>
      </c>
      <c r="BA57" s="2064">
        <v>128</v>
      </c>
      <c r="BB57" s="1424">
        <v>23</v>
      </c>
      <c r="BC57" s="2003">
        <v>775</v>
      </c>
      <c r="BD57" s="2003">
        <v>570</v>
      </c>
      <c r="BE57" s="2003">
        <v>695</v>
      </c>
      <c r="BF57" s="2003">
        <v>474</v>
      </c>
      <c r="BG57" s="2001" t="s">
        <v>304</v>
      </c>
      <c r="BH57" s="2003" t="s">
        <v>304</v>
      </c>
      <c r="BI57" s="2003" t="s">
        <v>304</v>
      </c>
      <c r="BJ57" s="2003" t="s">
        <v>304</v>
      </c>
      <c r="BK57" s="2003" t="s">
        <v>304</v>
      </c>
      <c r="BL57" s="2003" t="s">
        <v>304</v>
      </c>
      <c r="BM57" s="2064" t="s">
        <v>304</v>
      </c>
      <c r="BN57" s="1424">
        <v>36</v>
      </c>
      <c r="BO57" s="2003">
        <v>881</v>
      </c>
      <c r="BP57" s="2003">
        <v>1248</v>
      </c>
      <c r="BQ57" s="2003">
        <v>734</v>
      </c>
      <c r="BR57" s="2003">
        <v>616</v>
      </c>
      <c r="BS57" s="2003">
        <v>1011</v>
      </c>
      <c r="BT57" s="2003">
        <v>590</v>
      </c>
      <c r="BU57" s="2001">
        <v>2</v>
      </c>
      <c r="BV57" s="529">
        <v>38</v>
      </c>
      <c r="BW57" s="2001">
        <v>21</v>
      </c>
      <c r="BX57" s="2001" t="s">
        <v>199</v>
      </c>
      <c r="BY57" s="529">
        <v>3</v>
      </c>
      <c r="BZ57" s="2064">
        <v>9</v>
      </c>
      <c r="CA57" s="529"/>
      <c r="CB57" s="1424">
        <v>25</v>
      </c>
      <c r="CC57" s="480">
        <v>1</v>
      </c>
      <c r="CD57" s="1806">
        <v>4083</v>
      </c>
      <c r="CE57" s="480">
        <v>49</v>
      </c>
      <c r="CF57" s="1490">
        <v>2046</v>
      </c>
      <c r="CG57" s="480">
        <v>212</v>
      </c>
      <c r="CH57" s="480">
        <v>4</v>
      </c>
      <c r="CI57" s="1804">
        <v>119</v>
      </c>
      <c r="CJ57" s="1428" t="s">
        <v>199</v>
      </c>
      <c r="CK57" s="1424">
        <v>735</v>
      </c>
      <c r="CL57" s="488">
        <v>350</v>
      </c>
      <c r="CM57" s="480">
        <v>207</v>
      </c>
      <c r="CN57" s="488">
        <v>98.6</v>
      </c>
      <c r="CO57" s="549">
        <v>575</v>
      </c>
      <c r="CP57" s="57">
        <v>273.8</v>
      </c>
      <c r="CQ57" s="527"/>
      <c r="CR57" s="1491">
        <v>228</v>
      </c>
      <c r="CS57" s="1491">
        <v>2275</v>
      </c>
      <c r="CT57" s="1491">
        <v>75</v>
      </c>
      <c r="CU57" s="1491">
        <v>1407</v>
      </c>
      <c r="CV57" s="1491">
        <v>8059</v>
      </c>
      <c r="CW57" s="1491">
        <v>2573</v>
      </c>
      <c r="CX57" s="1491">
        <v>3165</v>
      </c>
    </row>
    <row r="58" spans="1:102" ht="15.75" customHeight="1">
      <c r="A58" s="614" t="s">
        <v>186</v>
      </c>
      <c r="B58" s="530">
        <v>5860</v>
      </c>
      <c r="C58" s="524">
        <v>13.04</v>
      </c>
      <c r="D58" s="474">
        <v>4705</v>
      </c>
      <c r="E58" s="1312"/>
      <c r="F58" s="531">
        <v>1</v>
      </c>
      <c r="G58" s="477">
        <v>80</v>
      </c>
      <c r="H58" s="477">
        <v>23</v>
      </c>
      <c r="I58" s="477">
        <v>1546</v>
      </c>
      <c r="J58" s="477">
        <v>30</v>
      </c>
      <c r="K58" s="477">
        <v>816</v>
      </c>
      <c r="L58" s="477">
        <v>1</v>
      </c>
      <c r="M58" s="477">
        <v>50</v>
      </c>
      <c r="N58" s="69">
        <v>42</v>
      </c>
      <c r="O58" s="74">
        <v>1204</v>
      </c>
      <c r="P58" s="532">
        <v>1819</v>
      </c>
      <c r="Q58" s="477">
        <v>11</v>
      </c>
      <c r="R58" s="69">
        <v>430</v>
      </c>
      <c r="S58" s="477">
        <v>5</v>
      </c>
      <c r="T58" s="477">
        <v>14</v>
      </c>
      <c r="U58" s="69">
        <v>1118</v>
      </c>
      <c r="V58" s="477">
        <v>6</v>
      </c>
      <c r="W58" s="69">
        <v>217</v>
      </c>
      <c r="X58" s="74">
        <v>27</v>
      </c>
      <c r="Y58" s="526"/>
      <c r="Z58" s="531">
        <v>133781</v>
      </c>
      <c r="AA58" s="477">
        <v>29520</v>
      </c>
      <c r="AB58" s="477">
        <v>41825100224</v>
      </c>
      <c r="AC58" s="478">
        <v>99.4</v>
      </c>
      <c r="AD58" s="74">
        <v>16</v>
      </c>
      <c r="AE58" s="527"/>
      <c r="AF58" s="530">
        <v>74180</v>
      </c>
      <c r="AG58" s="1995">
        <v>16.36</v>
      </c>
      <c r="AH58" s="1994">
        <v>51874</v>
      </c>
      <c r="AI58" s="1995">
        <v>23.87</v>
      </c>
      <c r="AJ58" s="1994">
        <v>438459.14578053384</v>
      </c>
      <c r="AK58" s="1996">
        <v>93.75</v>
      </c>
      <c r="AL58" s="1995">
        <v>29.1</v>
      </c>
      <c r="AM58" s="533">
        <v>29.2</v>
      </c>
      <c r="AN58" s="704"/>
      <c r="AO58" s="807">
        <v>1130</v>
      </c>
      <c r="AP58" s="1994">
        <v>11.12</v>
      </c>
      <c r="AQ58" s="1994">
        <v>7091</v>
      </c>
      <c r="AR58" s="2005">
        <v>69.77</v>
      </c>
      <c r="AS58" s="536">
        <v>4361</v>
      </c>
      <c r="AT58" s="1994">
        <v>48.49</v>
      </c>
      <c r="AU58" s="1994">
        <v>948</v>
      </c>
      <c r="AV58" s="2005">
        <v>9.33</v>
      </c>
      <c r="AW58" s="1994">
        <v>42</v>
      </c>
      <c r="AX58" s="2005">
        <v>2552</v>
      </c>
      <c r="AY58" s="2005">
        <v>1307</v>
      </c>
      <c r="AZ58" s="2005">
        <v>2156</v>
      </c>
      <c r="BA58" s="2063">
        <v>897</v>
      </c>
      <c r="BB58" s="530">
        <v>18</v>
      </c>
      <c r="BC58" s="2005">
        <v>1045</v>
      </c>
      <c r="BD58" s="2005">
        <v>803</v>
      </c>
      <c r="BE58" s="2005">
        <v>1005</v>
      </c>
      <c r="BF58" s="2005">
        <v>660</v>
      </c>
      <c r="BG58" s="1994">
        <v>2</v>
      </c>
      <c r="BH58" s="2005">
        <v>150</v>
      </c>
      <c r="BI58" s="2005">
        <v>150</v>
      </c>
      <c r="BJ58" s="2005">
        <v>75</v>
      </c>
      <c r="BK58" s="2005">
        <v>63</v>
      </c>
      <c r="BL58" s="2005">
        <v>154</v>
      </c>
      <c r="BM58" s="2063">
        <v>59</v>
      </c>
      <c r="BN58" s="530">
        <v>59</v>
      </c>
      <c r="BO58" s="2005">
        <v>1373</v>
      </c>
      <c r="BP58" s="2005">
        <v>3973</v>
      </c>
      <c r="BQ58" s="2005">
        <v>2963</v>
      </c>
      <c r="BR58" s="2005">
        <v>1067</v>
      </c>
      <c r="BS58" s="2005">
        <v>3776</v>
      </c>
      <c r="BT58" s="2005">
        <v>2375</v>
      </c>
      <c r="BU58" s="1994">
        <v>35</v>
      </c>
      <c r="BV58" s="796">
        <v>546</v>
      </c>
      <c r="BW58" s="1994">
        <v>370</v>
      </c>
      <c r="BX58" s="1994" t="s">
        <v>199</v>
      </c>
      <c r="BY58" s="796">
        <v>1</v>
      </c>
      <c r="BZ58" s="2063">
        <v>36</v>
      </c>
      <c r="CA58" s="529"/>
      <c r="CB58" s="530">
        <v>40</v>
      </c>
      <c r="CC58" s="474">
        <v>1</v>
      </c>
      <c r="CD58" s="479">
        <v>5881</v>
      </c>
      <c r="CE58" s="474">
        <v>506</v>
      </c>
      <c r="CF58" s="535">
        <v>1297.47</v>
      </c>
      <c r="CG58" s="474">
        <v>360</v>
      </c>
      <c r="CH58" s="474">
        <v>4</v>
      </c>
      <c r="CI58" s="62">
        <v>220</v>
      </c>
      <c r="CJ58" s="66" t="s">
        <v>304</v>
      </c>
      <c r="CK58" s="530">
        <v>1074</v>
      </c>
      <c r="CL58" s="475">
        <v>235.38952144039101</v>
      </c>
      <c r="CM58" s="474">
        <v>353</v>
      </c>
      <c r="CN58" s="475">
        <v>77.367319430594065</v>
      </c>
      <c r="CO58" s="536">
        <v>1183</v>
      </c>
      <c r="CP58" s="56">
        <v>259.27914698694838</v>
      </c>
      <c r="CQ58" s="527"/>
      <c r="CR58" s="537">
        <v>494</v>
      </c>
      <c r="CS58" s="537">
        <v>5218</v>
      </c>
      <c r="CT58" s="537">
        <v>270</v>
      </c>
      <c r="CU58" s="537">
        <v>5121</v>
      </c>
      <c r="CV58" s="537">
        <v>16586</v>
      </c>
      <c r="CW58" s="537">
        <v>4326</v>
      </c>
      <c r="CX58" s="537">
        <v>6762</v>
      </c>
    </row>
    <row r="59" spans="1:102" ht="15.75" customHeight="1">
      <c r="A59" s="324" t="s">
        <v>187</v>
      </c>
      <c r="B59" s="1402">
        <v>3409</v>
      </c>
      <c r="C59" s="1403">
        <v>14.2</v>
      </c>
      <c r="D59" s="1581">
        <v>2906</v>
      </c>
      <c r="E59" s="1405"/>
      <c r="F59" s="1406">
        <v>3</v>
      </c>
      <c r="G59" s="1603">
        <v>240</v>
      </c>
      <c r="H59" s="1603">
        <v>17</v>
      </c>
      <c r="I59" s="1603">
        <v>1076</v>
      </c>
      <c r="J59" s="1603">
        <v>19</v>
      </c>
      <c r="K59" s="1603">
        <v>524</v>
      </c>
      <c r="L59" s="1603">
        <v>2</v>
      </c>
      <c r="M59" s="1603">
        <v>170</v>
      </c>
      <c r="N59" s="1755">
        <v>71</v>
      </c>
      <c r="O59" s="1753">
        <v>2450</v>
      </c>
      <c r="P59" s="1410">
        <v>616</v>
      </c>
      <c r="Q59" s="1603">
        <v>9</v>
      </c>
      <c r="R59" s="1755">
        <v>460</v>
      </c>
      <c r="S59" s="1603">
        <v>1</v>
      </c>
      <c r="T59" s="1603">
        <v>9</v>
      </c>
      <c r="U59" s="1755">
        <v>654</v>
      </c>
      <c r="V59" s="1603">
        <v>8</v>
      </c>
      <c r="W59" s="1755">
        <v>373</v>
      </c>
      <c r="X59" s="1753">
        <v>13</v>
      </c>
      <c r="Y59" s="802"/>
      <c r="Z59" s="1406">
        <v>88708</v>
      </c>
      <c r="AA59" s="1603">
        <v>19251</v>
      </c>
      <c r="AB59" s="1603">
        <v>24619627510</v>
      </c>
      <c r="AC59" s="1602">
        <v>98.9</v>
      </c>
      <c r="AD59" s="1753">
        <v>12</v>
      </c>
      <c r="AE59" s="1410"/>
      <c r="AF59" s="1402">
        <v>44133</v>
      </c>
      <c r="AG59" s="1997">
        <v>18.3</v>
      </c>
      <c r="AH59" s="1998">
        <v>31716</v>
      </c>
      <c r="AI59" s="1997">
        <v>24.9</v>
      </c>
      <c r="AJ59" s="1998">
        <v>538415</v>
      </c>
      <c r="AK59" s="1999">
        <v>94.7</v>
      </c>
      <c r="AL59" s="1997">
        <v>31.9</v>
      </c>
      <c r="AM59" s="1414">
        <v>11.3</v>
      </c>
      <c r="AN59" s="1538"/>
      <c r="AO59" s="1726">
        <v>1097</v>
      </c>
      <c r="AP59" s="2089">
        <v>24</v>
      </c>
      <c r="AQ59" s="1998">
        <v>3178</v>
      </c>
      <c r="AR59" s="1813">
        <v>71</v>
      </c>
      <c r="AS59" s="1417">
        <v>1767</v>
      </c>
      <c r="AT59" s="2089">
        <v>48</v>
      </c>
      <c r="AU59" s="1998">
        <v>213</v>
      </c>
      <c r="AV59" s="1813">
        <v>4</v>
      </c>
      <c r="AW59" s="2061">
        <v>9</v>
      </c>
      <c r="AX59" s="1998">
        <v>405</v>
      </c>
      <c r="AY59" s="2061">
        <v>340</v>
      </c>
      <c r="AZ59" s="2061">
        <v>352</v>
      </c>
      <c r="BA59" s="2062">
        <v>193</v>
      </c>
      <c r="BB59" s="1726">
        <v>24</v>
      </c>
      <c r="BC59" s="1998">
        <v>1467</v>
      </c>
      <c r="BD59" s="1418">
        <v>927</v>
      </c>
      <c r="BE59" s="2061">
        <v>1382</v>
      </c>
      <c r="BF59" s="2061">
        <v>851</v>
      </c>
      <c r="BG59" s="1998">
        <v>10</v>
      </c>
      <c r="BH59" s="2061">
        <v>205</v>
      </c>
      <c r="BI59" s="2061">
        <v>645</v>
      </c>
      <c r="BJ59" s="2061">
        <v>390</v>
      </c>
      <c r="BK59" s="2061">
        <v>83</v>
      </c>
      <c r="BL59" s="2061">
        <v>536</v>
      </c>
      <c r="BM59" s="2062">
        <v>255</v>
      </c>
      <c r="BN59" s="1402">
        <v>18</v>
      </c>
      <c r="BO59" s="2061">
        <v>719</v>
      </c>
      <c r="BP59" s="2061">
        <v>892</v>
      </c>
      <c r="BQ59" s="2061">
        <v>464</v>
      </c>
      <c r="BR59" s="2061">
        <v>521</v>
      </c>
      <c r="BS59" s="2061">
        <v>900</v>
      </c>
      <c r="BT59" s="2061">
        <v>444</v>
      </c>
      <c r="BU59" s="1998">
        <v>1</v>
      </c>
      <c r="BV59" s="1418">
        <v>19</v>
      </c>
      <c r="BW59" s="1998">
        <v>14</v>
      </c>
      <c r="BX59" s="2001" t="s">
        <v>199</v>
      </c>
      <c r="BY59" s="1418">
        <v>4</v>
      </c>
      <c r="BZ59" s="2062">
        <v>17</v>
      </c>
      <c r="CA59" s="1418"/>
      <c r="CB59" s="1402">
        <v>24</v>
      </c>
      <c r="CC59" s="1581">
        <v>1</v>
      </c>
      <c r="CD59" s="1816">
        <v>5299</v>
      </c>
      <c r="CE59" s="1581">
        <v>71</v>
      </c>
      <c r="CF59" s="1420">
        <v>2191.6999999999998</v>
      </c>
      <c r="CG59" s="1581">
        <v>260</v>
      </c>
      <c r="CH59" s="1581">
        <v>6</v>
      </c>
      <c r="CI59" s="1814">
        <v>123</v>
      </c>
      <c r="CJ59" s="1428" t="s">
        <v>199</v>
      </c>
      <c r="CK59" s="1402">
        <v>713</v>
      </c>
      <c r="CL59" s="1560">
        <v>287.5</v>
      </c>
      <c r="CM59" s="1581">
        <v>201</v>
      </c>
      <c r="CN59" s="1560">
        <v>81</v>
      </c>
      <c r="CO59" s="1417">
        <v>619</v>
      </c>
      <c r="CP59" s="1817">
        <v>249.6</v>
      </c>
      <c r="CQ59" s="1410"/>
      <c r="CR59" s="1422">
        <v>271</v>
      </c>
      <c r="CS59" s="1422">
        <v>2473</v>
      </c>
      <c r="CT59" s="1422">
        <v>90</v>
      </c>
      <c r="CU59" s="1422">
        <v>1167</v>
      </c>
      <c r="CV59" s="1422">
        <v>11542</v>
      </c>
      <c r="CW59" s="1422">
        <v>2658</v>
      </c>
      <c r="CX59" s="1422">
        <v>3002</v>
      </c>
    </row>
    <row r="60" spans="1:102" s="1207" customFormat="1" ht="15.75" customHeight="1">
      <c r="A60" s="614" t="s">
        <v>188</v>
      </c>
      <c r="B60" s="530">
        <v>6255</v>
      </c>
      <c r="C60" s="524">
        <v>15.35</v>
      </c>
      <c r="D60" s="474">
        <v>5176</v>
      </c>
      <c r="E60" s="1312"/>
      <c r="F60" s="531">
        <v>2</v>
      </c>
      <c r="G60" s="477">
        <v>200</v>
      </c>
      <c r="H60" s="477">
        <v>29</v>
      </c>
      <c r="I60" s="477">
        <v>1727</v>
      </c>
      <c r="J60" s="477">
        <v>4</v>
      </c>
      <c r="K60" s="477">
        <v>116</v>
      </c>
      <c r="L60" s="477" t="s">
        <v>304</v>
      </c>
      <c r="M60" s="477" t="s">
        <v>304</v>
      </c>
      <c r="N60" s="69">
        <v>132</v>
      </c>
      <c r="O60" s="74">
        <v>4439</v>
      </c>
      <c r="P60" s="532">
        <v>1464</v>
      </c>
      <c r="Q60" s="477">
        <v>12</v>
      </c>
      <c r="R60" s="69">
        <v>468</v>
      </c>
      <c r="S60" s="477">
        <v>1</v>
      </c>
      <c r="T60" s="477">
        <v>16</v>
      </c>
      <c r="U60" s="69">
        <v>1161</v>
      </c>
      <c r="V60" s="477">
        <v>4</v>
      </c>
      <c r="W60" s="69">
        <v>165</v>
      </c>
      <c r="X60" s="74">
        <v>9</v>
      </c>
      <c r="Y60" s="526"/>
      <c r="Z60" s="531">
        <v>120075</v>
      </c>
      <c r="AA60" s="477">
        <v>26297</v>
      </c>
      <c r="AB60" s="477">
        <v>41572844989</v>
      </c>
      <c r="AC60" s="478">
        <v>98.8</v>
      </c>
      <c r="AD60" s="74">
        <v>2</v>
      </c>
      <c r="AE60" s="527"/>
      <c r="AF60" s="530">
        <v>65073</v>
      </c>
      <c r="AG60" s="1995">
        <v>15.6</v>
      </c>
      <c r="AH60" s="1994">
        <v>46012</v>
      </c>
      <c r="AI60" s="1995">
        <v>22.4</v>
      </c>
      <c r="AJ60" s="1994">
        <v>499029</v>
      </c>
      <c r="AK60" s="1996">
        <v>92.1</v>
      </c>
      <c r="AL60" s="1995">
        <v>45</v>
      </c>
      <c r="AM60" s="533">
        <v>24.2</v>
      </c>
      <c r="AN60" s="704"/>
      <c r="AO60" s="807">
        <v>2303</v>
      </c>
      <c r="AP60" s="1994">
        <v>25</v>
      </c>
      <c r="AQ60" s="1994">
        <v>5692</v>
      </c>
      <c r="AR60" s="536">
        <v>62</v>
      </c>
      <c r="AS60" s="536">
        <v>3910</v>
      </c>
      <c r="AT60" s="1994">
        <v>49</v>
      </c>
      <c r="AU60" s="1994">
        <v>1188</v>
      </c>
      <c r="AV60" s="536">
        <v>13</v>
      </c>
      <c r="AW60" s="2005">
        <v>24</v>
      </c>
      <c r="AX60" s="1994">
        <v>1638</v>
      </c>
      <c r="AY60" s="2005">
        <v>1183</v>
      </c>
      <c r="AZ60" s="1994">
        <v>1279</v>
      </c>
      <c r="BA60" s="2063">
        <v>802</v>
      </c>
      <c r="BB60" s="807">
        <v>32</v>
      </c>
      <c r="BC60" s="1994">
        <v>1830</v>
      </c>
      <c r="BD60" s="796">
        <v>1483</v>
      </c>
      <c r="BE60" s="1994">
        <v>1788</v>
      </c>
      <c r="BF60" s="796">
        <v>1247</v>
      </c>
      <c r="BG60" s="1994">
        <v>11</v>
      </c>
      <c r="BH60" s="2005">
        <v>517</v>
      </c>
      <c r="BI60" s="2005">
        <v>964</v>
      </c>
      <c r="BJ60" s="2005">
        <v>615</v>
      </c>
      <c r="BK60" s="2005">
        <v>155</v>
      </c>
      <c r="BL60" s="2005">
        <v>701</v>
      </c>
      <c r="BM60" s="2063">
        <v>396</v>
      </c>
      <c r="BN60" s="530">
        <v>28</v>
      </c>
      <c r="BO60" s="2005">
        <v>1216</v>
      </c>
      <c r="BP60" s="2005">
        <v>2024</v>
      </c>
      <c r="BQ60" s="2005">
        <v>1461</v>
      </c>
      <c r="BR60" s="2005">
        <v>696</v>
      </c>
      <c r="BS60" s="2005">
        <v>1924</v>
      </c>
      <c r="BT60" s="2005">
        <v>1159</v>
      </c>
      <c r="BU60" s="1994">
        <v>22</v>
      </c>
      <c r="BV60" s="796">
        <v>352</v>
      </c>
      <c r="BW60" s="1994">
        <v>306</v>
      </c>
      <c r="BX60" s="1994" t="s">
        <v>199</v>
      </c>
      <c r="BY60" s="796">
        <v>12</v>
      </c>
      <c r="BZ60" s="2063">
        <v>31</v>
      </c>
      <c r="CA60" s="529"/>
      <c r="CB60" s="530">
        <v>33</v>
      </c>
      <c r="CC60" s="474">
        <v>2</v>
      </c>
      <c r="CD60" s="479">
        <v>6174</v>
      </c>
      <c r="CE60" s="474">
        <v>372</v>
      </c>
      <c r="CF60" s="535">
        <v>1483.7</v>
      </c>
      <c r="CG60" s="474">
        <v>419</v>
      </c>
      <c r="CH60" s="474">
        <v>4</v>
      </c>
      <c r="CI60" s="62">
        <v>233</v>
      </c>
      <c r="CJ60" s="146" t="s">
        <v>199</v>
      </c>
      <c r="CK60" s="530">
        <v>1265</v>
      </c>
      <c r="CL60" s="475">
        <v>305.60000000000002</v>
      </c>
      <c r="CM60" s="474">
        <v>333</v>
      </c>
      <c r="CN60" s="475">
        <v>80.400000000000006</v>
      </c>
      <c r="CO60" s="536">
        <v>1205</v>
      </c>
      <c r="CP60" s="56">
        <v>291.10000000000002</v>
      </c>
      <c r="CQ60" s="527"/>
      <c r="CR60" s="537">
        <v>506</v>
      </c>
      <c r="CS60" s="537">
        <v>3653</v>
      </c>
      <c r="CT60" s="537">
        <v>154</v>
      </c>
      <c r="CU60" s="537">
        <v>1843</v>
      </c>
      <c r="CV60" s="537">
        <v>16495</v>
      </c>
      <c r="CW60" s="537">
        <v>3589</v>
      </c>
      <c r="CX60" s="537">
        <v>4219</v>
      </c>
    </row>
    <row r="61" spans="1:102" ht="15.75" customHeight="1">
      <c r="A61" s="324" t="s">
        <v>189</v>
      </c>
      <c r="B61" s="1424">
        <v>10926</v>
      </c>
      <c r="C61" s="550">
        <v>21.9</v>
      </c>
      <c r="D61" s="480">
        <v>9292</v>
      </c>
      <c r="E61" s="1312"/>
      <c r="F61" s="1436">
        <v>2</v>
      </c>
      <c r="G61" s="486">
        <v>250</v>
      </c>
      <c r="H61" s="486">
        <v>27</v>
      </c>
      <c r="I61" s="486">
        <v>1713</v>
      </c>
      <c r="J61" s="486">
        <v>23</v>
      </c>
      <c r="K61" s="486">
        <v>631</v>
      </c>
      <c r="L61" s="486" t="s">
        <v>304</v>
      </c>
      <c r="M61" s="486" t="s">
        <v>304</v>
      </c>
      <c r="N61" s="1802">
        <v>85</v>
      </c>
      <c r="O61" s="1803">
        <v>3233</v>
      </c>
      <c r="P61" s="527">
        <v>2139</v>
      </c>
      <c r="Q61" s="486">
        <v>12</v>
      </c>
      <c r="R61" s="1802">
        <v>390</v>
      </c>
      <c r="S61" s="486">
        <v>3</v>
      </c>
      <c r="T61" s="486">
        <v>15</v>
      </c>
      <c r="U61" s="1802">
        <v>1274</v>
      </c>
      <c r="V61" s="486">
        <v>2</v>
      </c>
      <c r="W61" s="1802">
        <v>83</v>
      </c>
      <c r="X61" s="1803">
        <v>1</v>
      </c>
      <c r="Y61" s="526"/>
      <c r="Z61" s="1436">
        <v>145150</v>
      </c>
      <c r="AA61" s="486">
        <v>31965</v>
      </c>
      <c r="AB61" s="486">
        <v>47944831275</v>
      </c>
      <c r="AC61" s="487">
        <v>98.96</v>
      </c>
      <c r="AD61" s="1803">
        <v>13</v>
      </c>
      <c r="AE61" s="527"/>
      <c r="AF61" s="1424">
        <v>87940</v>
      </c>
      <c r="AG61" s="2000">
        <v>17.8</v>
      </c>
      <c r="AH61" s="2001">
        <v>61520</v>
      </c>
      <c r="AI61" s="2000">
        <v>24.1</v>
      </c>
      <c r="AJ61" s="2001">
        <v>445716</v>
      </c>
      <c r="AK61" s="2004">
        <v>93.7</v>
      </c>
      <c r="AL61" s="2000">
        <v>34.299999999999997</v>
      </c>
      <c r="AM61" s="1487">
        <v>34.1</v>
      </c>
      <c r="AN61" s="704"/>
      <c r="AO61" s="612">
        <v>3612</v>
      </c>
      <c r="AP61" s="2001">
        <v>35.07</v>
      </c>
      <c r="AQ61" s="2001">
        <v>5024</v>
      </c>
      <c r="AR61" s="549">
        <v>48.78</v>
      </c>
      <c r="AS61" s="549">
        <v>3888</v>
      </c>
      <c r="AT61" s="2001">
        <v>43.64</v>
      </c>
      <c r="AU61" s="2001">
        <v>1799</v>
      </c>
      <c r="AV61" s="549">
        <v>17.47</v>
      </c>
      <c r="AW61" s="2003">
        <v>23</v>
      </c>
      <c r="AX61" s="2001">
        <v>1584</v>
      </c>
      <c r="AY61" s="2003">
        <v>1006</v>
      </c>
      <c r="AZ61" s="2001">
        <v>1278</v>
      </c>
      <c r="BA61" s="2064">
        <v>758</v>
      </c>
      <c r="BB61" s="612">
        <v>21</v>
      </c>
      <c r="BC61" s="2001">
        <v>785</v>
      </c>
      <c r="BD61" s="529">
        <v>740</v>
      </c>
      <c r="BE61" s="2001">
        <v>808</v>
      </c>
      <c r="BF61" s="529">
        <v>648</v>
      </c>
      <c r="BG61" s="2001">
        <v>2</v>
      </c>
      <c r="BH61" s="2001">
        <v>6</v>
      </c>
      <c r="BI61" s="2001">
        <v>45</v>
      </c>
      <c r="BJ61" s="2003">
        <v>20</v>
      </c>
      <c r="BK61" s="2003">
        <v>3</v>
      </c>
      <c r="BL61" s="2003">
        <v>18</v>
      </c>
      <c r="BM61" s="2064">
        <v>12</v>
      </c>
      <c r="BN61" s="1424">
        <v>48</v>
      </c>
      <c r="BO61" s="2003">
        <v>3329</v>
      </c>
      <c r="BP61" s="2003">
        <v>2736</v>
      </c>
      <c r="BQ61" s="2003">
        <v>1488</v>
      </c>
      <c r="BR61" s="2003">
        <v>2041</v>
      </c>
      <c r="BS61" s="2003">
        <v>2783</v>
      </c>
      <c r="BT61" s="2003">
        <v>1412</v>
      </c>
      <c r="BU61" s="2001">
        <v>32</v>
      </c>
      <c r="BV61" s="2003">
        <v>541</v>
      </c>
      <c r="BW61" s="2001">
        <v>491</v>
      </c>
      <c r="BX61" s="2001">
        <v>13</v>
      </c>
      <c r="BY61" s="2003">
        <v>8</v>
      </c>
      <c r="BZ61" s="2064">
        <v>32</v>
      </c>
      <c r="CA61" s="529"/>
      <c r="CB61" s="1424">
        <v>41</v>
      </c>
      <c r="CC61" s="480" t="s">
        <v>304</v>
      </c>
      <c r="CD61" s="1806">
        <v>8039</v>
      </c>
      <c r="CE61" s="480" t="s">
        <v>304</v>
      </c>
      <c r="CF61" s="1490">
        <v>1626.1</v>
      </c>
      <c r="CG61" s="480">
        <v>485</v>
      </c>
      <c r="CH61" s="480">
        <v>6</v>
      </c>
      <c r="CI61" s="1804">
        <v>240</v>
      </c>
      <c r="CJ61" s="1805" t="s">
        <v>304</v>
      </c>
      <c r="CK61" s="1424">
        <v>1659</v>
      </c>
      <c r="CL61" s="488">
        <v>327.9</v>
      </c>
      <c r="CM61" s="480">
        <v>356</v>
      </c>
      <c r="CN61" s="488">
        <v>70.400000000000006</v>
      </c>
      <c r="CO61" s="549">
        <v>1472</v>
      </c>
      <c r="CP61" s="57">
        <v>290.89999999999998</v>
      </c>
      <c r="CQ61" s="527"/>
      <c r="CR61" s="1818">
        <v>762</v>
      </c>
      <c r="CS61" s="1819">
        <v>6304</v>
      </c>
      <c r="CT61" s="1819">
        <v>260</v>
      </c>
      <c r="CU61" s="1819">
        <v>2973</v>
      </c>
      <c r="CV61" s="1819">
        <v>17118</v>
      </c>
      <c r="CW61" s="1819">
        <v>5062</v>
      </c>
      <c r="CX61" s="1819">
        <v>5660</v>
      </c>
    </row>
    <row r="62" spans="1:102" ht="15.75" customHeight="1">
      <c r="A62" s="614" t="s">
        <v>190</v>
      </c>
      <c r="B62" s="530">
        <v>10321</v>
      </c>
      <c r="C62" s="524">
        <v>32.9</v>
      </c>
      <c r="D62" s="474">
        <v>8433</v>
      </c>
      <c r="E62" s="1312"/>
      <c r="F62" s="531">
        <v>2</v>
      </c>
      <c r="G62" s="477">
        <v>210</v>
      </c>
      <c r="H62" s="477">
        <v>16</v>
      </c>
      <c r="I62" s="477">
        <v>1166</v>
      </c>
      <c r="J62" s="477">
        <v>2</v>
      </c>
      <c r="K62" s="477">
        <v>47</v>
      </c>
      <c r="L62" s="477">
        <v>1</v>
      </c>
      <c r="M62" s="477">
        <v>60</v>
      </c>
      <c r="N62" s="69">
        <v>44</v>
      </c>
      <c r="O62" s="74">
        <v>1640</v>
      </c>
      <c r="P62" s="532">
        <v>1134</v>
      </c>
      <c r="Q62" s="477">
        <v>5</v>
      </c>
      <c r="R62" s="69">
        <v>309</v>
      </c>
      <c r="S62" s="477">
        <v>10</v>
      </c>
      <c r="T62" s="477">
        <v>8</v>
      </c>
      <c r="U62" s="69">
        <v>484</v>
      </c>
      <c r="V62" s="477">
        <v>14</v>
      </c>
      <c r="W62" s="69">
        <v>986</v>
      </c>
      <c r="X62" s="74">
        <v>4</v>
      </c>
      <c r="Y62" s="526"/>
      <c r="Z62" s="531">
        <v>97053</v>
      </c>
      <c r="AA62" s="477">
        <v>19897</v>
      </c>
      <c r="AB62" s="477">
        <v>30115646149</v>
      </c>
      <c r="AC62" s="478">
        <v>99.6</v>
      </c>
      <c r="AD62" s="74">
        <v>14</v>
      </c>
      <c r="AE62" s="527"/>
      <c r="AF62" s="530">
        <v>52586</v>
      </c>
      <c r="AG62" s="1995">
        <v>17</v>
      </c>
      <c r="AH62" s="1994">
        <v>37515</v>
      </c>
      <c r="AI62" s="1995">
        <v>23</v>
      </c>
      <c r="AJ62" s="1994">
        <v>485035</v>
      </c>
      <c r="AK62" s="1996">
        <v>93.9</v>
      </c>
      <c r="AL62" s="1995">
        <v>32.200000000000003</v>
      </c>
      <c r="AM62" s="533">
        <v>19.2</v>
      </c>
      <c r="AN62" s="704"/>
      <c r="AO62" s="807">
        <v>553</v>
      </c>
      <c r="AP62" s="1994">
        <v>9</v>
      </c>
      <c r="AQ62" s="1994">
        <v>5797</v>
      </c>
      <c r="AR62" s="536">
        <v>94.2</v>
      </c>
      <c r="AS62" s="536">
        <v>3213</v>
      </c>
      <c r="AT62" s="1994">
        <v>62.6</v>
      </c>
      <c r="AU62" s="1994">
        <v>371</v>
      </c>
      <c r="AV62" s="536">
        <v>6</v>
      </c>
      <c r="AW62" s="2005">
        <v>22</v>
      </c>
      <c r="AX62" s="1994">
        <v>1271</v>
      </c>
      <c r="AY62" s="2005">
        <v>822</v>
      </c>
      <c r="AZ62" s="1994">
        <v>1059</v>
      </c>
      <c r="BA62" s="2063">
        <v>605</v>
      </c>
      <c r="BB62" s="807">
        <v>60</v>
      </c>
      <c r="BC62" s="1994">
        <v>3332</v>
      </c>
      <c r="BD62" s="796">
        <v>2307</v>
      </c>
      <c r="BE62" s="1994">
        <v>3150</v>
      </c>
      <c r="BF62" s="796">
        <v>1858</v>
      </c>
      <c r="BG62" s="1994" t="s">
        <v>304</v>
      </c>
      <c r="BH62" s="2005" t="s">
        <v>304</v>
      </c>
      <c r="BI62" s="2005" t="s">
        <v>304</v>
      </c>
      <c r="BJ62" s="2005" t="s">
        <v>304</v>
      </c>
      <c r="BK62" s="2005" t="s">
        <v>304</v>
      </c>
      <c r="BL62" s="2005" t="s">
        <v>304</v>
      </c>
      <c r="BM62" s="2063" t="s">
        <v>304</v>
      </c>
      <c r="BN62" s="530">
        <v>26</v>
      </c>
      <c r="BO62" s="2005">
        <v>586</v>
      </c>
      <c r="BP62" s="2005">
        <v>1418</v>
      </c>
      <c r="BQ62" s="2005">
        <v>896</v>
      </c>
      <c r="BR62" s="2005">
        <v>360</v>
      </c>
      <c r="BS62" s="2005">
        <v>1200</v>
      </c>
      <c r="BT62" s="2005">
        <v>625</v>
      </c>
      <c r="BU62" s="1994">
        <v>17</v>
      </c>
      <c r="BV62" s="796">
        <v>248</v>
      </c>
      <c r="BW62" s="1994">
        <v>114</v>
      </c>
      <c r="BX62" s="1994">
        <v>9</v>
      </c>
      <c r="BY62" s="796">
        <v>9</v>
      </c>
      <c r="BZ62" s="2063">
        <v>16</v>
      </c>
      <c r="CA62" s="529"/>
      <c r="CB62" s="530">
        <v>59</v>
      </c>
      <c r="CC62" s="474" t="s">
        <v>304</v>
      </c>
      <c r="CD62" s="479">
        <v>8823</v>
      </c>
      <c r="CE62" s="474" t="s">
        <v>304</v>
      </c>
      <c r="CF62" s="535">
        <v>2845.8</v>
      </c>
      <c r="CG62" s="474">
        <v>250</v>
      </c>
      <c r="CH62" s="474">
        <v>4</v>
      </c>
      <c r="CI62" s="62">
        <v>186</v>
      </c>
      <c r="CJ62" s="66" t="s">
        <v>304</v>
      </c>
      <c r="CK62" s="530">
        <v>1282</v>
      </c>
      <c r="CL62" s="475">
        <v>413.5</v>
      </c>
      <c r="CM62" s="474">
        <v>242</v>
      </c>
      <c r="CN62" s="475">
        <v>78</v>
      </c>
      <c r="CO62" s="536">
        <v>1046</v>
      </c>
      <c r="CP62" s="56">
        <v>337.3</v>
      </c>
      <c r="CQ62" s="527"/>
      <c r="CR62" s="537">
        <v>402</v>
      </c>
      <c r="CS62" s="537">
        <v>8908</v>
      </c>
      <c r="CT62" s="537">
        <v>177</v>
      </c>
      <c r="CU62" s="537">
        <v>2287</v>
      </c>
      <c r="CV62" s="537">
        <v>13028</v>
      </c>
      <c r="CW62" s="537">
        <v>2904</v>
      </c>
      <c r="CX62" s="537">
        <v>4556</v>
      </c>
    </row>
    <row r="63" spans="1:102" ht="15.75" customHeight="1">
      <c r="A63" s="324" t="s">
        <v>191</v>
      </c>
      <c r="B63" s="1424">
        <v>6481</v>
      </c>
      <c r="C63" s="550">
        <v>21.7</v>
      </c>
      <c r="D63" s="1145">
        <v>5348</v>
      </c>
      <c r="E63" s="1312"/>
      <c r="F63" s="1436">
        <v>1</v>
      </c>
      <c r="G63" s="1469">
        <v>125</v>
      </c>
      <c r="H63" s="1469">
        <v>9</v>
      </c>
      <c r="I63" s="1469">
        <v>560</v>
      </c>
      <c r="J63" s="1469">
        <v>20</v>
      </c>
      <c r="K63" s="1469">
        <v>537</v>
      </c>
      <c r="L63" s="1708">
        <v>1</v>
      </c>
      <c r="M63" s="1708">
        <v>50</v>
      </c>
      <c r="N63" s="1470">
        <v>84</v>
      </c>
      <c r="O63" s="1463">
        <v>3487</v>
      </c>
      <c r="P63" s="527">
        <v>1163</v>
      </c>
      <c r="Q63" s="1469">
        <v>7</v>
      </c>
      <c r="R63" s="1470">
        <v>270</v>
      </c>
      <c r="S63" s="1469">
        <v>1</v>
      </c>
      <c r="T63" s="1469">
        <v>8</v>
      </c>
      <c r="U63" s="1470">
        <v>700</v>
      </c>
      <c r="V63" s="1469">
        <v>2</v>
      </c>
      <c r="W63" s="1470">
        <v>122</v>
      </c>
      <c r="X63" s="1463">
        <v>28</v>
      </c>
      <c r="Y63" s="526"/>
      <c r="Z63" s="1436">
        <v>84128</v>
      </c>
      <c r="AA63" s="1469">
        <v>17432</v>
      </c>
      <c r="AB63" s="1469">
        <v>26469362715</v>
      </c>
      <c r="AC63" s="1591">
        <v>98.6</v>
      </c>
      <c r="AD63" s="1463">
        <v>11</v>
      </c>
      <c r="AE63" s="527"/>
      <c r="AF63" s="1424">
        <v>56206</v>
      </c>
      <c r="AG63" s="2000">
        <v>18.8</v>
      </c>
      <c r="AH63" s="2001">
        <v>37277</v>
      </c>
      <c r="AI63" s="2000">
        <v>26</v>
      </c>
      <c r="AJ63" s="2001">
        <v>462586</v>
      </c>
      <c r="AK63" s="2004">
        <v>95.96</v>
      </c>
      <c r="AL63" s="2000">
        <v>39.4</v>
      </c>
      <c r="AM63" s="1487">
        <v>32.4</v>
      </c>
      <c r="AN63" s="704"/>
      <c r="AO63" s="612">
        <v>1869</v>
      </c>
      <c r="AP63" s="2001">
        <v>25</v>
      </c>
      <c r="AQ63" s="2001">
        <v>4972</v>
      </c>
      <c r="AR63" s="549">
        <v>68</v>
      </c>
      <c r="AS63" s="549">
        <v>3281</v>
      </c>
      <c r="AT63" s="2001">
        <v>51</v>
      </c>
      <c r="AU63" s="2001">
        <v>939</v>
      </c>
      <c r="AV63" s="549">
        <v>13</v>
      </c>
      <c r="AW63" s="2003">
        <v>9</v>
      </c>
      <c r="AX63" s="2001">
        <v>763</v>
      </c>
      <c r="AY63" s="2003">
        <v>427</v>
      </c>
      <c r="AZ63" s="2001">
        <v>528</v>
      </c>
      <c r="BA63" s="2064">
        <v>270</v>
      </c>
      <c r="BB63" s="612">
        <v>46</v>
      </c>
      <c r="BC63" s="2001">
        <v>3058</v>
      </c>
      <c r="BD63" s="529">
        <v>2167</v>
      </c>
      <c r="BE63" s="2001">
        <v>2816</v>
      </c>
      <c r="BF63" s="529">
        <v>1775</v>
      </c>
      <c r="BG63" s="2001" t="s">
        <v>199</v>
      </c>
      <c r="BH63" s="2003" t="s">
        <v>199</v>
      </c>
      <c r="BI63" s="2003" t="s">
        <v>199</v>
      </c>
      <c r="BJ63" s="2003" t="s">
        <v>199</v>
      </c>
      <c r="BK63" s="2003" t="s">
        <v>199</v>
      </c>
      <c r="BL63" s="2003" t="s">
        <v>199</v>
      </c>
      <c r="BM63" s="2064" t="s">
        <v>199</v>
      </c>
      <c r="BN63" s="1424">
        <v>35</v>
      </c>
      <c r="BO63" s="2003">
        <v>2065</v>
      </c>
      <c r="BP63" s="2003">
        <v>1746</v>
      </c>
      <c r="BQ63" s="2003">
        <v>1474</v>
      </c>
      <c r="BR63" s="2003">
        <v>1424</v>
      </c>
      <c r="BS63" s="2003">
        <v>1628</v>
      </c>
      <c r="BT63" s="2003">
        <v>1161</v>
      </c>
      <c r="BU63" s="2001">
        <v>6</v>
      </c>
      <c r="BV63" s="529">
        <v>144</v>
      </c>
      <c r="BW63" s="2001">
        <v>75</v>
      </c>
      <c r="BX63" s="2001" t="s">
        <v>199</v>
      </c>
      <c r="BY63" s="2001" t="s">
        <v>199</v>
      </c>
      <c r="BZ63" s="2064">
        <v>12</v>
      </c>
      <c r="CA63" s="529"/>
      <c r="CB63" s="1424">
        <v>32</v>
      </c>
      <c r="CC63" s="1708" t="s">
        <v>199</v>
      </c>
      <c r="CD63" s="1784">
        <f>6482+640</f>
        <v>7122</v>
      </c>
      <c r="CE63" s="1708" t="s">
        <v>199</v>
      </c>
      <c r="CF63" s="1490">
        <f>CD63/299539*100000</f>
        <v>2377.6536611259303</v>
      </c>
      <c r="CG63" s="1708">
        <v>306</v>
      </c>
      <c r="CH63" s="1708">
        <v>3</v>
      </c>
      <c r="CI63" s="1783">
        <v>191</v>
      </c>
      <c r="CJ63" s="1428" t="s">
        <v>199</v>
      </c>
      <c r="CK63" s="1424">
        <v>1648</v>
      </c>
      <c r="CL63" s="1707">
        <v>548.4</v>
      </c>
      <c r="CM63" s="1708">
        <v>293</v>
      </c>
      <c r="CN63" s="1707">
        <v>97.5</v>
      </c>
      <c r="CO63" s="549">
        <v>921</v>
      </c>
      <c r="CP63" s="1785">
        <v>306.5</v>
      </c>
      <c r="CQ63" s="527"/>
      <c r="CR63" s="1491">
        <v>297</v>
      </c>
      <c r="CS63" s="1491">
        <v>4294</v>
      </c>
      <c r="CT63" s="1491">
        <v>76</v>
      </c>
      <c r="CU63" s="1491">
        <v>1601</v>
      </c>
      <c r="CV63" s="1491">
        <v>11403</v>
      </c>
      <c r="CW63" s="1491">
        <v>3178</v>
      </c>
      <c r="CX63" s="1491">
        <v>4790</v>
      </c>
    </row>
    <row r="64" spans="1:102" ht="15.75" customHeight="1">
      <c r="A64" s="614" t="s">
        <v>192</v>
      </c>
      <c r="B64" s="530">
        <v>11241</v>
      </c>
      <c r="C64" s="524">
        <v>29.2</v>
      </c>
      <c r="D64" s="474">
        <v>9064</v>
      </c>
      <c r="E64" s="1312"/>
      <c r="F64" s="532">
        <v>6</v>
      </c>
      <c r="G64" s="477">
        <v>290</v>
      </c>
      <c r="H64" s="477">
        <v>28</v>
      </c>
      <c r="I64" s="477">
        <v>1650</v>
      </c>
      <c r="J64" s="477">
        <v>20</v>
      </c>
      <c r="K64" s="477">
        <v>525</v>
      </c>
      <c r="L64" s="477">
        <v>3</v>
      </c>
      <c r="M64" s="477">
        <v>150</v>
      </c>
      <c r="N64" s="477">
        <v>87</v>
      </c>
      <c r="O64" s="552">
        <v>2707</v>
      </c>
      <c r="P64" s="532">
        <v>1840</v>
      </c>
      <c r="Q64" s="477">
        <v>11</v>
      </c>
      <c r="R64" s="69">
        <v>519</v>
      </c>
      <c r="S64" s="477">
        <v>4</v>
      </c>
      <c r="T64" s="477">
        <v>15</v>
      </c>
      <c r="U64" s="477">
        <v>1298</v>
      </c>
      <c r="V64" s="477">
        <v>4</v>
      </c>
      <c r="W64" s="477">
        <v>70</v>
      </c>
      <c r="X64" s="74">
        <v>8</v>
      </c>
      <c r="Y64" s="526"/>
      <c r="Z64" s="532">
        <v>135213</v>
      </c>
      <c r="AA64" s="477">
        <v>29099</v>
      </c>
      <c r="AB64" s="477">
        <v>44068949328</v>
      </c>
      <c r="AC64" s="478">
        <v>98.8</v>
      </c>
      <c r="AD64" s="552">
        <v>20</v>
      </c>
      <c r="AE64" s="527"/>
      <c r="AF64" s="807">
        <v>76322</v>
      </c>
      <c r="AG64" s="1995">
        <v>19.7</v>
      </c>
      <c r="AH64" s="1994">
        <v>54111</v>
      </c>
      <c r="AI64" s="1995">
        <v>26.4</v>
      </c>
      <c r="AJ64" s="1994">
        <v>539649</v>
      </c>
      <c r="AK64" s="1996">
        <v>93.2</v>
      </c>
      <c r="AL64" s="1995">
        <v>36.1</v>
      </c>
      <c r="AM64" s="533">
        <v>57</v>
      </c>
      <c r="AN64" s="704"/>
      <c r="AO64" s="807">
        <v>1624</v>
      </c>
      <c r="AP64" s="2090">
        <v>22</v>
      </c>
      <c r="AQ64" s="1994">
        <v>5196</v>
      </c>
      <c r="AR64" s="873">
        <v>70</v>
      </c>
      <c r="AS64" s="536">
        <v>3375</v>
      </c>
      <c r="AT64" s="2090">
        <v>54</v>
      </c>
      <c r="AU64" s="1994">
        <v>590</v>
      </c>
      <c r="AV64" s="873">
        <v>8</v>
      </c>
      <c r="AW64" s="2005">
        <v>5</v>
      </c>
      <c r="AX64" s="1994">
        <v>354</v>
      </c>
      <c r="AY64" s="2005">
        <v>196</v>
      </c>
      <c r="AZ64" s="1994">
        <v>138</v>
      </c>
      <c r="BA64" s="2063">
        <v>81</v>
      </c>
      <c r="BB64" s="807">
        <v>60</v>
      </c>
      <c r="BC64" s="1994">
        <v>2451</v>
      </c>
      <c r="BD64" s="796">
        <v>2037</v>
      </c>
      <c r="BE64" s="1994">
        <v>2393</v>
      </c>
      <c r="BF64" s="796">
        <v>1564</v>
      </c>
      <c r="BG64" s="1994">
        <v>1</v>
      </c>
      <c r="BH64" s="2005">
        <v>45</v>
      </c>
      <c r="BI64" s="2005">
        <v>45</v>
      </c>
      <c r="BJ64" s="2005">
        <v>27</v>
      </c>
      <c r="BK64" s="2005">
        <v>14</v>
      </c>
      <c r="BL64" s="2005">
        <v>43</v>
      </c>
      <c r="BM64" s="2063">
        <v>19</v>
      </c>
      <c r="BN64" s="807">
        <v>61</v>
      </c>
      <c r="BO64" s="2005">
        <v>1908</v>
      </c>
      <c r="BP64" s="2005">
        <v>2812</v>
      </c>
      <c r="BQ64" s="2005">
        <v>2097</v>
      </c>
      <c r="BR64" s="2005">
        <v>1333</v>
      </c>
      <c r="BS64" s="2005">
        <v>2798</v>
      </c>
      <c r="BT64" s="2005">
        <v>1811</v>
      </c>
      <c r="BU64" s="1994">
        <v>1</v>
      </c>
      <c r="BV64" s="796">
        <v>9</v>
      </c>
      <c r="BW64" s="1994" t="s">
        <v>199</v>
      </c>
      <c r="BX64" s="1994" t="s">
        <v>199</v>
      </c>
      <c r="BY64" s="796">
        <v>4</v>
      </c>
      <c r="BZ64" s="2063">
        <v>17</v>
      </c>
      <c r="CA64" s="529"/>
      <c r="CB64" s="807">
        <v>41</v>
      </c>
      <c r="CC64" s="474" t="s">
        <v>304</v>
      </c>
      <c r="CD64" s="479">
        <v>9814</v>
      </c>
      <c r="CE64" s="536" t="s">
        <v>304</v>
      </c>
      <c r="CF64" s="808">
        <v>2527.6999999999998</v>
      </c>
      <c r="CG64" s="474">
        <v>492</v>
      </c>
      <c r="CH64" s="474">
        <v>8</v>
      </c>
      <c r="CI64" s="62">
        <v>260</v>
      </c>
      <c r="CJ64" s="66" t="s">
        <v>304</v>
      </c>
      <c r="CK64" s="530">
        <v>2064</v>
      </c>
      <c r="CL64" s="475">
        <v>531.6</v>
      </c>
      <c r="CM64" s="474">
        <v>595</v>
      </c>
      <c r="CN64" s="524">
        <v>153.30000000000001</v>
      </c>
      <c r="CO64" s="536">
        <v>1265</v>
      </c>
      <c r="CP64" s="533">
        <v>325.8</v>
      </c>
      <c r="CQ64" s="527"/>
      <c r="CR64" s="537">
        <v>593</v>
      </c>
      <c r="CS64" s="537">
        <v>4185</v>
      </c>
      <c r="CT64" s="537">
        <v>239</v>
      </c>
      <c r="CU64" s="537">
        <v>2286</v>
      </c>
      <c r="CV64" s="537">
        <v>20075</v>
      </c>
      <c r="CW64" s="537">
        <v>4682</v>
      </c>
      <c r="CX64" s="537">
        <v>6079</v>
      </c>
    </row>
    <row r="65" spans="1:102" ht="15.75" customHeight="1">
      <c r="A65" s="324" t="s">
        <v>227</v>
      </c>
      <c r="B65" s="1424">
        <v>4371</v>
      </c>
      <c r="C65" s="550">
        <v>19.2</v>
      </c>
      <c r="D65" s="480">
        <v>3615</v>
      </c>
      <c r="E65" s="1312"/>
      <c r="F65" s="527">
        <v>4</v>
      </c>
      <c r="G65" s="486">
        <v>285</v>
      </c>
      <c r="H65" s="486">
        <v>20</v>
      </c>
      <c r="I65" s="486">
        <v>1198</v>
      </c>
      <c r="J65" s="486">
        <v>5</v>
      </c>
      <c r="K65" s="486">
        <v>126</v>
      </c>
      <c r="L65" s="486" t="s">
        <v>304</v>
      </c>
      <c r="M65" s="486" t="s">
        <v>304</v>
      </c>
      <c r="N65" s="486">
        <v>70</v>
      </c>
      <c r="O65" s="1803">
        <v>1698</v>
      </c>
      <c r="P65" s="1436">
        <v>981</v>
      </c>
      <c r="Q65" s="1460">
        <v>8</v>
      </c>
      <c r="R65" s="526">
        <v>400</v>
      </c>
      <c r="S65" s="486">
        <v>2</v>
      </c>
      <c r="T65" s="486">
        <v>11</v>
      </c>
      <c r="U65" s="1460">
        <v>789</v>
      </c>
      <c r="V65" s="486">
        <v>4</v>
      </c>
      <c r="W65" s="1460">
        <v>158</v>
      </c>
      <c r="X65" s="1803">
        <v>1</v>
      </c>
      <c r="Y65" s="526"/>
      <c r="Z65" s="527">
        <v>77252</v>
      </c>
      <c r="AA65" s="486">
        <v>15209</v>
      </c>
      <c r="AB65" s="486">
        <v>23761341711</v>
      </c>
      <c r="AC65" s="487">
        <v>98.9</v>
      </c>
      <c r="AD65" s="1803">
        <v>9</v>
      </c>
      <c r="AE65" s="527"/>
      <c r="AF65" s="1424">
        <v>42782</v>
      </c>
      <c r="AG65" s="2000">
        <v>18.5</v>
      </c>
      <c r="AH65" s="2001">
        <v>29987</v>
      </c>
      <c r="AI65" s="2000">
        <v>25.1</v>
      </c>
      <c r="AJ65" s="2001">
        <v>465353</v>
      </c>
      <c r="AK65" s="2000">
        <v>92.98</v>
      </c>
      <c r="AL65" s="2000">
        <v>38.200000000000003</v>
      </c>
      <c r="AM65" s="1487">
        <v>70.400000000000006</v>
      </c>
      <c r="AN65" s="704"/>
      <c r="AO65" s="612">
        <v>1304</v>
      </c>
      <c r="AP65" s="2001">
        <v>30.004601932811781</v>
      </c>
      <c r="AQ65" s="2001">
        <v>3506</v>
      </c>
      <c r="AR65" s="2001">
        <v>68.289832489287107</v>
      </c>
      <c r="AS65" s="2001">
        <v>2338</v>
      </c>
      <c r="AT65" s="2001">
        <v>45.539540319439034</v>
      </c>
      <c r="AU65" s="2001">
        <v>683</v>
      </c>
      <c r="AV65" s="2001">
        <v>13.303467082197118</v>
      </c>
      <c r="AW65" s="2001">
        <v>2</v>
      </c>
      <c r="AX65" s="2001">
        <v>68</v>
      </c>
      <c r="AY65" s="2001">
        <v>52</v>
      </c>
      <c r="AZ65" s="2001">
        <v>65</v>
      </c>
      <c r="BA65" s="2064">
        <v>35</v>
      </c>
      <c r="BB65" s="612">
        <v>47</v>
      </c>
      <c r="BC65" s="2001">
        <v>1833</v>
      </c>
      <c r="BD65" s="2001">
        <v>1733</v>
      </c>
      <c r="BE65" s="2001">
        <v>1666</v>
      </c>
      <c r="BF65" s="2001">
        <v>1186</v>
      </c>
      <c r="BG65" s="2001" t="s">
        <v>199</v>
      </c>
      <c r="BH65" s="2003" t="s">
        <v>199</v>
      </c>
      <c r="BI65" s="2003" t="s">
        <v>199</v>
      </c>
      <c r="BJ65" s="2003" t="s">
        <v>199</v>
      </c>
      <c r="BK65" s="2003" t="s">
        <v>199</v>
      </c>
      <c r="BL65" s="2003" t="s">
        <v>199</v>
      </c>
      <c r="BM65" s="2064" t="s">
        <v>199</v>
      </c>
      <c r="BN65" s="1424">
        <v>47</v>
      </c>
      <c r="BO65" s="2001">
        <v>1691</v>
      </c>
      <c r="BP65" s="2001">
        <v>2039</v>
      </c>
      <c r="BQ65" s="2001">
        <v>1425</v>
      </c>
      <c r="BR65" s="2001">
        <v>1162</v>
      </c>
      <c r="BS65" s="2001">
        <v>1763</v>
      </c>
      <c r="BT65" s="2003">
        <v>1101</v>
      </c>
      <c r="BU65" s="2001">
        <v>4</v>
      </c>
      <c r="BV65" s="2001">
        <v>48</v>
      </c>
      <c r="BW65" s="2001">
        <v>28</v>
      </c>
      <c r="BX65" s="2001" t="s">
        <v>199</v>
      </c>
      <c r="BY65" s="2003">
        <v>9</v>
      </c>
      <c r="BZ65" s="2064">
        <v>10</v>
      </c>
      <c r="CA65" s="529"/>
      <c r="CB65" s="612">
        <v>24</v>
      </c>
      <c r="CC65" s="1428" t="s">
        <v>199</v>
      </c>
      <c r="CD65" s="1806">
        <v>4886</v>
      </c>
      <c r="CE65" s="1428" t="s">
        <v>199</v>
      </c>
      <c r="CF65" s="1490">
        <v>2114.9958661050919</v>
      </c>
      <c r="CG65" s="480">
        <v>220</v>
      </c>
      <c r="CH65" s="480">
        <v>4</v>
      </c>
      <c r="CI65" s="1804">
        <v>111</v>
      </c>
      <c r="CJ65" s="1428" t="s">
        <v>199</v>
      </c>
      <c r="CK65" s="1424">
        <v>731</v>
      </c>
      <c r="CL65" s="488">
        <v>308.2</v>
      </c>
      <c r="CM65" s="480">
        <v>184</v>
      </c>
      <c r="CN65" s="488">
        <v>77.599999999999994</v>
      </c>
      <c r="CO65" s="549">
        <v>520</v>
      </c>
      <c r="CP65" s="57">
        <v>219.2</v>
      </c>
      <c r="CQ65" s="527"/>
      <c r="CR65" s="1491">
        <v>263</v>
      </c>
      <c r="CS65" s="1491">
        <v>2813</v>
      </c>
      <c r="CT65" s="1491">
        <v>119</v>
      </c>
      <c r="CU65" s="1491">
        <v>987</v>
      </c>
      <c r="CV65" s="1491">
        <v>11835</v>
      </c>
      <c r="CW65" s="1491">
        <v>3150</v>
      </c>
      <c r="CX65" s="1491">
        <v>2910</v>
      </c>
    </row>
    <row r="66" spans="1:102" ht="15.75" customHeight="1">
      <c r="A66" s="614" t="s">
        <v>194</v>
      </c>
      <c r="B66" s="530">
        <v>7985</v>
      </c>
      <c r="C66" s="524">
        <v>16.940000000000001</v>
      </c>
      <c r="D66" s="474">
        <v>6870</v>
      </c>
      <c r="E66" s="1312"/>
      <c r="F66" s="532">
        <v>1</v>
      </c>
      <c r="G66" s="477">
        <v>65</v>
      </c>
      <c r="H66" s="477">
        <v>20</v>
      </c>
      <c r="I66" s="477">
        <v>1124</v>
      </c>
      <c r="J66" s="477">
        <v>16</v>
      </c>
      <c r="K66" s="477">
        <v>391</v>
      </c>
      <c r="L66" s="477">
        <v>1</v>
      </c>
      <c r="M66" s="477">
        <v>50</v>
      </c>
      <c r="N66" s="477">
        <v>197</v>
      </c>
      <c r="O66" s="552">
        <v>7158</v>
      </c>
      <c r="P66" s="532">
        <v>1733</v>
      </c>
      <c r="Q66" s="477">
        <v>7</v>
      </c>
      <c r="R66" s="69">
        <v>350</v>
      </c>
      <c r="S66" s="477" t="s">
        <v>199</v>
      </c>
      <c r="T66" s="477">
        <v>20</v>
      </c>
      <c r="U66" s="477">
        <v>1151</v>
      </c>
      <c r="V66" s="477">
        <v>2</v>
      </c>
      <c r="W66" s="477">
        <v>18</v>
      </c>
      <c r="X66" s="74">
        <v>7</v>
      </c>
      <c r="Y66" s="526"/>
      <c r="Z66" s="532">
        <v>136150</v>
      </c>
      <c r="AA66" s="477">
        <v>27451</v>
      </c>
      <c r="AB66" s="477">
        <v>41387427306</v>
      </c>
      <c r="AC66" s="478">
        <v>98.6</v>
      </c>
      <c r="AD66" s="552">
        <v>23</v>
      </c>
      <c r="AE66" s="527"/>
      <c r="AF66" s="807">
        <v>73666</v>
      </c>
      <c r="AG66" s="1995">
        <v>15.6</v>
      </c>
      <c r="AH66" s="1994">
        <v>51665</v>
      </c>
      <c r="AI66" s="1995">
        <v>22.2</v>
      </c>
      <c r="AJ66" s="1994">
        <v>502645</v>
      </c>
      <c r="AK66" s="1996">
        <v>96.1</v>
      </c>
      <c r="AL66" s="1995">
        <v>34.700000000000003</v>
      </c>
      <c r="AM66" s="533">
        <v>35.200000000000003</v>
      </c>
      <c r="AN66" s="704"/>
      <c r="AO66" s="807">
        <v>2260</v>
      </c>
      <c r="AP66" s="1994">
        <v>20.3</v>
      </c>
      <c r="AQ66" s="1994">
        <v>7218</v>
      </c>
      <c r="AR66" s="536">
        <v>65</v>
      </c>
      <c r="AS66" s="536">
        <v>5229</v>
      </c>
      <c r="AT66" s="1994">
        <v>54</v>
      </c>
      <c r="AU66" s="1994">
        <v>1554</v>
      </c>
      <c r="AV66" s="536">
        <v>14</v>
      </c>
      <c r="AW66" s="2005">
        <v>9</v>
      </c>
      <c r="AX66" s="1994">
        <v>582</v>
      </c>
      <c r="AY66" s="2005">
        <v>214</v>
      </c>
      <c r="AZ66" s="1994">
        <v>445</v>
      </c>
      <c r="BA66" s="2063">
        <v>240</v>
      </c>
      <c r="BB66" s="807">
        <v>50</v>
      </c>
      <c r="BC66" s="1994">
        <v>2201</v>
      </c>
      <c r="BD66" s="796">
        <v>1677</v>
      </c>
      <c r="BE66" s="1994">
        <v>2197</v>
      </c>
      <c r="BF66" s="796">
        <v>1543</v>
      </c>
      <c r="BG66" s="1994">
        <v>4</v>
      </c>
      <c r="BH66" s="2005">
        <v>114</v>
      </c>
      <c r="BI66" s="2005">
        <v>157</v>
      </c>
      <c r="BJ66" s="2005">
        <v>113</v>
      </c>
      <c r="BK66" s="2005">
        <v>64</v>
      </c>
      <c r="BL66" s="2005">
        <v>189</v>
      </c>
      <c r="BM66" s="2063">
        <v>93</v>
      </c>
      <c r="BN66" s="807">
        <v>68</v>
      </c>
      <c r="BO66" s="2005">
        <v>2510</v>
      </c>
      <c r="BP66" s="2005">
        <v>4089</v>
      </c>
      <c r="BQ66" s="2005">
        <v>2780</v>
      </c>
      <c r="BR66" s="2005">
        <v>1837</v>
      </c>
      <c r="BS66" s="2005">
        <v>4102</v>
      </c>
      <c r="BT66" s="2005">
        <v>2362</v>
      </c>
      <c r="BU66" s="1994">
        <v>26</v>
      </c>
      <c r="BV66" s="796">
        <v>410</v>
      </c>
      <c r="BW66" s="1994">
        <v>335</v>
      </c>
      <c r="BX66" s="1994" t="s">
        <v>199</v>
      </c>
      <c r="BY66" s="796">
        <v>1</v>
      </c>
      <c r="BZ66" s="2063">
        <v>11</v>
      </c>
      <c r="CA66" s="612"/>
      <c r="CB66" s="530">
        <v>53</v>
      </c>
      <c r="CC66" s="146" t="s">
        <v>199</v>
      </c>
      <c r="CD66" s="479">
        <v>8753</v>
      </c>
      <c r="CE66" s="146" t="s">
        <v>199</v>
      </c>
      <c r="CF66" s="808">
        <v>1857.242</v>
      </c>
      <c r="CG66" s="474">
        <v>389</v>
      </c>
      <c r="CH66" s="474">
        <v>0</v>
      </c>
      <c r="CI66" s="62">
        <v>217</v>
      </c>
      <c r="CJ66" s="146" t="s">
        <v>199</v>
      </c>
      <c r="CK66" s="530">
        <v>1409</v>
      </c>
      <c r="CL66" s="475">
        <v>297.3</v>
      </c>
      <c r="CM66" s="474">
        <v>339</v>
      </c>
      <c r="CN66" s="524">
        <v>71.5</v>
      </c>
      <c r="CO66" s="536">
        <v>1131</v>
      </c>
      <c r="CP66" s="533">
        <v>238.6</v>
      </c>
      <c r="CQ66" s="527"/>
      <c r="CR66" s="537">
        <v>707</v>
      </c>
      <c r="CS66" s="537">
        <v>5515</v>
      </c>
      <c r="CT66" s="537">
        <v>305</v>
      </c>
      <c r="CU66" s="537">
        <v>3339</v>
      </c>
      <c r="CV66" s="537">
        <v>20144</v>
      </c>
      <c r="CW66" s="537">
        <v>5115</v>
      </c>
      <c r="CX66" s="537">
        <v>6659</v>
      </c>
    </row>
    <row r="67" spans="1:102" ht="15.75" customHeight="1">
      <c r="A67" s="324" t="s">
        <v>195</v>
      </c>
      <c r="B67" s="1402">
        <v>8043</v>
      </c>
      <c r="C67" s="1403">
        <v>20.399999999999999</v>
      </c>
      <c r="D67" s="1581">
        <v>6654</v>
      </c>
      <c r="E67" s="1405"/>
      <c r="F67" s="1410">
        <v>6</v>
      </c>
      <c r="G67" s="1603">
        <v>344</v>
      </c>
      <c r="H67" s="1603">
        <v>24</v>
      </c>
      <c r="I67" s="1603">
        <v>1533</v>
      </c>
      <c r="J67" s="1603">
        <v>1</v>
      </c>
      <c r="K67" s="1603">
        <v>22</v>
      </c>
      <c r="L67" s="1603">
        <v>2</v>
      </c>
      <c r="M67" s="1603">
        <v>100</v>
      </c>
      <c r="N67" s="1603">
        <v>205</v>
      </c>
      <c r="O67" s="1753">
        <v>5515</v>
      </c>
      <c r="P67" s="1406">
        <v>1451</v>
      </c>
      <c r="Q67" s="1511">
        <v>6</v>
      </c>
      <c r="R67" s="802">
        <v>230</v>
      </c>
      <c r="S67" s="1603">
        <v>3</v>
      </c>
      <c r="T67" s="1603">
        <v>12</v>
      </c>
      <c r="U67" s="1511">
        <v>992</v>
      </c>
      <c r="V67" s="1603">
        <v>5</v>
      </c>
      <c r="W67" s="1511">
        <v>162</v>
      </c>
      <c r="X67" s="1753">
        <v>2</v>
      </c>
      <c r="Y67" s="802"/>
      <c r="Z67" s="1410">
        <v>115961</v>
      </c>
      <c r="AA67" s="1603">
        <v>20112</v>
      </c>
      <c r="AB67" s="1603">
        <v>33153266031</v>
      </c>
      <c r="AC67" s="1602">
        <v>98.54</v>
      </c>
      <c r="AD67" s="1753">
        <v>19</v>
      </c>
      <c r="AE67" s="1410"/>
      <c r="AF67" s="1402">
        <v>73589</v>
      </c>
      <c r="AG67" s="1997">
        <v>18.760000000000002</v>
      </c>
      <c r="AH67" s="1998">
        <v>50454</v>
      </c>
      <c r="AI67" s="1997">
        <v>24.91</v>
      </c>
      <c r="AJ67" s="1998">
        <v>424826</v>
      </c>
      <c r="AK67" s="1997">
        <v>92.78</v>
      </c>
      <c r="AL67" s="1997">
        <v>32.799999999999997</v>
      </c>
      <c r="AM67" s="1414">
        <v>22.7</v>
      </c>
      <c r="AN67" s="1538"/>
      <c r="AO67" s="1726">
        <v>2269</v>
      </c>
      <c r="AP67" s="1998">
        <v>24</v>
      </c>
      <c r="AQ67" s="1998">
        <v>6376</v>
      </c>
      <c r="AR67" s="1998">
        <v>68</v>
      </c>
      <c r="AS67" s="1998">
        <v>4550</v>
      </c>
      <c r="AT67" s="1998">
        <v>58</v>
      </c>
      <c r="AU67" s="1998">
        <v>1293</v>
      </c>
      <c r="AV67" s="1998">
        <v>14</v>
      </c>
      <c r="AW67" s="1998">
        <v>4</v>
      </c>
      <c r="AX67" s="1998">
        <v>145</v>
      </c>
      <c r="AY67" s="1998">
        <v>100</v>
      </c>
      <c r="AZ67" s="1998">
        <v>105</v>
      </c>
      <c r="BA67" s="2062">
        <v>54</v>
      </c>
      <c r="BB67" s="1726">
        <v>59</v>
      </c>
      <c r="BC67" s="1998">
        <v>2486</v>
      </c>
      <c r="BD67" s="1998">
        <v>1789</v>
      </c>
      <c r="BE67" s="1998">
        <v>2376</v>
      </c>
      <c r="BF67" s="1998">
        <v>1624</v>
      </c>
      <c r="BG67" s="2001" t="s">
        <v>199</v>
      </c>
      <c r="BH67" s="2003" t="s">
        <v>199</v>
      </c>
      <c r="BI67" s="2003" t="s">
        <v>199</v>
      </c>
      <c r="BJ67" s="2003" t="s">
        <v>199</v>
      </c>
      <c r="BK67" s="2003" t="s">
        <v>199</v>
      </c>
      <c r="BL67" s="2003" t="s">
        <v>199</v>
      </c>
      <c r="BM67" s="2064" t="s">
        <v>199</v>
      </c>
      <c r="BN67" s="1402">
        <v>89</v>
      </c>
      <c r="BO67" s="1998">
        <v>2440</v>
      </c>
      <c r="BP67" s="1998">
        <v>4197</v>
      </c>
      <c r="BQ67" s="1998">
        <v>3353</v>
      </c>
      <c r="BR67" s="1998">
        <v>1779</v>
      </c>
      <c r="BS67" s="1998">
        <v>3895</v>
      </c>
      <c r="BT67" s="2061">
        <v>2777</v>
      </c>
      <c r="BU67" s="1998">
        <v>10</v>
      </c>
      <c r="BV67" s="1998">
        <v>141</v>
      </c>
      <c r="BW67" s="1998">
        <v>95</v>
      </c>
      <c r="BX67" s="2001" t="s">
        <v>199</v>
      </c>
      <c r="BY67" s="2061">
        <v>16</v>
      </c>
      <c r="BZ67" s="2062">
        <v>35</v>
      </c>
      <c r="CA67" s="1726"/>
      <c r="CB67" s="1402">
        <v>36</v>
      </c>
      <c r="CC67" s="1581">
        <v>1</v>
      </c>
      <c r="CD67" s="500">
        <v>6435</v>
      </c>
      <c r="CE67" s="1417">
        <v>42</v>
      </c>
      <c r="CF67" s="1420">
        <v>1640.4</v>
      </c>
      <c r="CG67" s="1581">
        <v>394</v>
      </c>
      <c r="CH67" s="1581">
        <v>5</v>
      </c>
      <c r="CI67" s="1814">
        <v>220</v>
      </c>
      <c r="CJ67" s="1428" t="s">
        <v>199</v>
      </c>
      <c r="CK67" s="1402">
        <v>1609</v>
      </c>
      <c r="CL67" s="1560">
        <v>403.3</v>
      </c>
      <c r="CM67" s="1581">
        <v>346</v>
      </c>
      <c r="CN67" s="1560">
        <v>86.7</v>
      </c>
      <c r="CO67" s="1417">
        <v>1118</v>
      </c>
      <c r="CP67" s="1817">
        <v>280.2</v>
      </c>
      <c r="CQ67" s="1410"/>
      <c r="CR67" s="1422">
        <v>501</v>
      </c>
      <c r="CS67" s="1422">
        <v>5534</v>
      </c>
      <c r="CT67" s="1422">
        <v>201</v>
      </c>
      <c r="CU67" s="1422">
        <v>1823</v>
      </c>
      <c r="CV67" s="1422">
        <v>16403</v>
      </c>
      <c r="CW67" s="1422">
        <v>3956</v>
      </c>
      <c r="CX67" s="1422">
        <v>5946</v>
      </c>
    </row>
    <row r="68" spans="1:102" ht="15.75" customHeight="1">
      <c r="A68" s="614" t="s">
        <v>196</v>
      </c>
      <c r="B68" s="531">
        <v>14359</v>
      </c>
      <c r="C68" s="478">
        <v>24.8</v>
      </c>
      <c r="D68" s="74">
        <v>11659</v>
      </c>
      <c r="E68" s="1312"/>
      <c r="F68" s="531">
        <v>2</v>
      </c>
      <c r="G68" s="477">
        <v>110</v>
      </c>
      <c r="H68" s="477">
        <v>49</v>
      </c>
      <c r="I68" s="477">
        <v>2971</v>
      </c>
      <c r="J68" s="477">
        <v>7</v>
      </c>
      <c r="K68" s="477">
        <v>156</v>
      </c>
      <c r="L68" s="477">
        <v>1</v>
      </c>
      <c r="M68" s="477">
        <v>38</v>
      </c>
      <c r="N68" s="477">
        <v>172</v>
      </c>
      <c r="O68" s="74">
        <v>4530</v>
      </c>
      <c r="P68" s="531">
        <v>2088</v>
      </c>
      <c r="Q68" s="477">
        <v>14</v>
      </c>
      <c r="R68" s="69">
        <v>458</v>
      </c>
      <c r="S68" s="477">
        <v>7</v>
      </c>
      <c r="T68" s="477">
        <v>19</v>
      </c>
      <c r="U68" s="477">
        <v>1348</v>
      </c>
      <c r="V68" s="477">
        <v>7</v>
      </c>
      <c r="W68" s="477">
        <v>235</v>
      </c>
      <c r="X68" s="74">
        <v>1</v>
      </c>
      <c r="Y68" s="526"/>
      <c r="Z68" s="532">
        <v>172071</v>
      </c>
      <c r="AA68" s="477">
        <v>35972</v>
      </c>
      <c r="AB68" s="477">
        <v>53249217034</v>
      </c>
      <c r="AC68" s="478">
        <v>98.2</v>
      </c>
      <c r="AD68" s="74">
        <v>20</v>
      </c>
      <c r="AE68" s="527"/>
      <c r="AF68" s="530">
        <v>102694</v>
      </c>
      <c r="AG68" s="1995">
        <v>17.704732629125385</v>
      </c>
      <c r="AH68" s="1994">
        <v>72209</v>
      </c>
      <c r="AI68" s="1995">
        <v>25.269991251093614</v>
      </c>
      <c r="AJ68" s="1994">
        <v>525200</v>
      </c>
      <c r="AK68" s="1995">
        <v>92.8</v>
      </c>
      <c r="AL68" s="1995">
        <v>33</v>
      </c>
      <c r="AM68" s="533">
        <v>30.3</v>
      </c>
      <c r="AN68" s="704"/>
      <c r="AO68" s="807">
        <v>4341</v>
      </c>
      <c r="AP68" s="1994">
        <v>30.9</v>
      </c>
      <c r="AQ68" s="1994">
        <v>8140</v>
      </c>
      <c r="AR68" s="1994">
        <v>57.9</v>
      </c>
      <c r="AS68" s="1994">
        <v>4557</v>
      </c>
      <c r="AT68" s="1994">
        <v>38.4</v>
      </c>
      <c r="AU68" s="1994">
        <v>2882</v>
      </c>
      <c r="AV68" s="1994">
        <v>24.3</v>
      </c>
      <c r="AW68" s="1994">
        <v>11</v>
      </c>
      <c r="AX68" s="1994">
        <v>519</v>
      </c>
      <c r="AY68" s="1994">
        <v>386</v>
      </c>
      <c r="AZ68" s="1994">
        <v>421</v>
      </c>
      <c r="BA68" s="2063">
        <v>258</v>
      </c>
      <c r="BB68" s="530">
        <v>108</v>
      </c>
      <c r="BC68" s="1994">
        <v>4070</v>
      </c>
      <c r="BD68" s="796">
        <v>3853</v>
      </c>
      <c r="BE68" s="1994">
        <v>4292</v>
      </c>
      <c r="BF68" s="1994">
        <v>2813</v>
      </c>
      <c r="BG68" s="1994" t="s">
        <v>304</v>
      </c>
      <c r="BH68" s="1994" t="s">
        <v>304</v>
      </c>
      <c r="BI68" s="1994" t="s">
        <v>304</v>
      </c>
      <c r="BJ68" s="2005" t="s">
        <v>304</v>
      </c>
      <c r="BK68" s="2005" t="s">
        <v>304</v>
      </c>
      <c r="BL68" s="1994" t="s">
        <v>304</v>
      </c>
      <c r="BM68" s="2063" t="s">
        <v>304</v>
      </c>
      <c r="BN68" s="530">
        <v>75</v>
      </c>
      <c r="BO68" s="1994">
        <v>5170</v>
      </c>
      <c r="BP68" s="1994">
        <v>2799</v>
      </c>
      <c r="BQ68" s="1994">
        <v>2178</v>
      </c>
      <c r="BR68" s="1994">
        <v>3567</v>
      </c>
      <c r="BS68" s="1994">
        <v>3019</v>
      </c>
      <c r="BT68" s="2005">
        <v>1711</v>
      </c>
      <c r="BU68" s="1994">
        <v>12</v>
      </c>
      <c r="BV68" s="796">
        <v>177</v>
      </c>
      <c r="BW68" s="1994">
        <v>134</v>
      </c>
      <c r="BX68" s="1994" t="s">
        <v>304</v>
      </c>
      <c r="BY68" s="796">
        <v>3</v>
      </c>
      <c r="BZ68" s="2063">
        <v>20</v>
      </c>
      <c r="CA68" s="612"/>
      <c r="CB68" s="530">
        <v>85</v>
      </c>
      <c r="CC68" s="474">
        <v>1</v>
      </c>
      <c r="CD68" s="474">
        <v>13532</v>
      </c>
      <c r="CE68" s="536">
        <v>574</v>
      </c>
      <c r="CF68" s="535">
        <v>2333</v>
      </c>
      <c r="CG68" s="474">
        <v>548</v>
      </c>
      <c r="CH68" s="474">
        <v>6</v>
      </c>
      <c r="CI68" s="62">
        <v>370</v>
      </c>
      <c r="CJ68" s="66" t="s">
        <v>304</v>
      </c>
      <c r="CK68" s="530">
        <v>2737</v>
      </c>
      <c r="CL68" s="475">
        <v>463.9</v>
      </c>
      <c r="CM68" s="474">
        <v>771</v>
      </c>
      <c r="CN68" s="475">
        <v>130.69999999999999</v>
      </c>
      <c r="CO68" s="536">
        <v>1671</v>
      </c>
      <c r="CP68" s="56">
        <v>283.2</v>
      </c>
      <c r="CQ68" s="527"/>
      <c r="CR68" s="537">
        <v>903</v>
      </c>
      <c r="CS68" s="537">
        <v>8403</v>
      </c>
      <c r="CT68" s="537">
        <v>699</v>
      </c>
      <c r="CU68" s="537">
        <v>8765</v>
      </c>
      <c r="CV68" s="537">
        <v>29031</v>
      </c>
      <c r="CW68" s="537">
        <v>7189</v>
      </c>
      <c r="CX68" s="537">
        <v>8525</v>
      </c>
    </row>
    <row r="69" spans="1:102" ht="15.75" customHeight="1" thickBot="1">
      <c r="A69" s="324" t="s">
        <v>197</v>
      </c>
      <c r="B69" s="612">
        <v>13501</v>
      </c>
      <c r="C69" s="1566">
        <v>43.22</v>
      </c>
      <c r="D69" s="480">
        <v>10885</v>
      </c>
      <c r="E69" s="1312"/>
      <c r="F69" s="1436">
        <v>1</v>
      </c>
      <c r="G69" s="486">
        <v>70</v>
      </c>
      <c r="H69" s="486">
        <v>7</v>
      </c>
      <c r="I69" s="486">
        <v>620</v>
      </c>
      <c r="J69" s="486">
        <v>7</v>
      </c>
      <c r="K69" s="486">
        <v>203</v>
      </c>
      <c r="L69" s="486" t="s">
        <v>199</v>
      </c>
      <c r="M69" s="486" t="s">
        <v>199</v>
      </c>
      <c r="N69" s="1802">
        <v>99</v>
      </c>
      <c r="O69" s="1803">
        <v>3239</v>
      </c>
      <c r="P69" s="1436">
        <v>885</v>
      </c>
      <c r="Q69" s="486">
        <v>1</v>
      </c>
      <c r="R69" s="1802">
        <v>50</v>
      </c>
      <c r="S69" s="486">
        <v>4</v>
      </c>
      <c r="T69" s="486">
        <v>6</v>
      </c>
      <c r="U69" s="1802">
        <v>482</v>
      </c>
      <c r="V69" s="486">
        <v>1</v>
      </c>
      <c r="W69" s="1802">
        <v>21</v>
      </c>
      <c r="X69" s="1803">
        <v>3</v>
      </c>
      <c r="Y69" s="526"/>
      <c r="Z69" s="1436">
        <v>78579</v>
      </c>
      <c r="AA69" s="486">
        <v>15856</v>
      </c>
      <c r="AB69" s="486">
        <v>25248197460</v>
      </c>
      <c r="AC69" s="487">
        <v>97.5</v>
      </c>
      <c r="AD69" s="1803">
        <v>18</v>
      </c>
      <c r="AE69" s="527"/>
      <c r="AF69" s="1424">
        <v>68081</v>
      </c>
      <c r="AG69" s="2000">
        <v>21.8</v>
      </c>
      <c r="AH69" s="2001">
        <v>46542</v>
      </c>
      <c r="AI69" s="2000">
        <v>28.9</v>
      </c>
      <c r="AJ69" s="2001">
        <v>416093</v>
      </c>
      <c r="AK69" s="2004">
        <v>93.9</v>
      </c>
      <c r="AL69" s="2000">
        <v>31.8</v>
      </c>
      <c r="AM69" s="1487">
        <v>63.1</v>
      </c>
      <c r="AN69" s="704"/>
      <c r="AO69" s="612">
        <v>571</v>
      </c>
      <c r="AP69" s="1585">
        <v>7</v>
      </c>
      <c r="AQ69" s="2003">
        <v>5239</v>
      </c>
      <c r="AR69" s="2003">
        <v>67</v>
      </c>
      <c r="AS69" s="2001">
        <v>3845</v>
      </c>
      <c r="AT69" s="2001">
        <v>59</v>
      </c>
      <c r="AU69" s="2003">
        <v>808</v>
      </c>
      <c r="AV69" s="2003">
        <v>10</v>
      </c>
      <c r="AW69" s="2001" t="s">
        <v>199</v>
      </c>
      <c r="AX69" s="2003" t="s">
        <v>199</v>
      </c>
      <c r="AY69" s="2003" t="s">
        <v>199</v>
      </c>
      <c r="AZ69" s="2003" t="s">
        <v>199</v>
      </c>
      <c r="BA69" s="2064" t="s">
        <v>199</v>
      </c>
      <c r="BB69" s="1424">
        <v>72</v>
      </c>
      <c r="BC69" s="2003">
        <v>2674</v>
      </c>
      <c r="BD69" s="2003">
        <v>2813</v>
      </c>
      <c r="BE69" s="2003">
        <v>2477</v>
      </c>
      <c r="BF69" s="2003">
        <v>2419</v>
      </c>
      <c r="BG69" s="2001">
        <v>18</v>
      </c>
      <c r="BH69" s="2003">
        <v>315</v>
      </c>
      <c r="BI69" s="2003">
        <v>1346</v>
      </c>
      <c r="BJ69" s="2003">
        <v>149</v>
      </c>
      <c r="BK69" s="2003">
        <v>89</v>
      </c>
      <c r="BL69" s="2003">
        <v>960</v>
      </c>
      <c r="BM69" s="2064">
        <v>149</v>
      </c>
      <c r="BN69" s="1424">
        <v>48</v>
      </c>
      <c r="BO69" s="2003">
        <v>751</v>
      </c>
      <c r="BP69" s="2003">
        <v>2837</v>
      </c>
      <c r="BQ69" s="2003">
        <v>1288</v>
      </c>
      <c r="BR69" s="2003">
        <v>472</v>
      </c>
      <c r="BS69" s="2003">
        <v>2762</v>
      </c>
      <c r="BT69" s="2003">
        <v>1162</v>
      </c>
      <c r="BU69" s="2001">
        <v>18</v>
      </c>
      <c r="BV69" s="529">
        <v>326</v>
      </c>
      <c r="BW69" s="2001">
        <v>264</v>
      </c>
      <c r="BX69" s="2003">
        <v>17</v>
      </c>
      <c r="BY69" s="2003">
        <v>10</v>
      </c>
      <c r="BZ69" s="2064">
        <v>18</v>
      </c>
      <c r="CA69" s="612"/>
      <c r="CB69" s="1820">
        <v>18</v>
      </c>
      <c r="CC69" s="480">
        <v>1</v>
      </c>
      <c r="CD69" s="1806">
        <v>3496</v>
      </c>
      <c r="CE69" s="480">
        <v>470</v>
      </c>
      <c r="CF69" s="1490">
        <v>1120.43</v>
      </c>
      <c r="CG69" s="480">
        <v>288</v>
      </c>
      <c r="CH69" s="1428" t="s">
        <v>199</v>
      </c>
      <c r="CI69" s="1804">
        <v>180</v>
      </c>
      <c r="CJ69" s="1428" t="s">
        <v>199</v>
      </c>
      <c r="CK69" s="1424">
        <v>861</v>
      </c>
      <c r="CL69" s="488">
        <v>274.2</v>
      </c>
      <c r="CM69" s="480">
        <v>248</v>
      </c>
      <c r="CN69" s="488">
        <v>79</v>
      </c>
      <c r="CO69" s="549">
        <v>643</v>
      </c>
      <c r="CP69" s="57">
        <v>204.8</v>
      </c>
      <c r="CQ69" s="527"/>
      <c r="CR69" s="1491">
        <v>451</v>
      </c>
      <c r="CS69" s="1491">
        <v>5005</v>
      </c>
      <c r="CT69" s="1491">
        <v>243</v>
      </c>
      <c r="CU69" s="1491">
        <v>2192</v>
      </c>
      <c r="CV69" s="1491">
        <v>12772</v>
      </c>
      <c r="CW69" s="1491">
        <v>3644</v>
      </c>
      <c r="CX69" s="1491">
        <v>8036</v>
      </c>
    </row>
    <row r="70" spans="1:102" s="1051" customFormat="1" ht="15.75" customHeight="1" thickTop="1">
      <c r="A70" s="1370" t="s">
        <v>198</v>
      </c>
      <c r="B70" s="664">
        <f>SUM(B8:B69)</f>
        <v>397097</v>
      </c>
      <c r="C70" s="662" t="s">
        <v>304</v>
      </c>
      <c r="D70" s="663">
        <f>SUM(D8:D69)</f>
        <v>325746</v>
      </c>
      <c r="E70" s="1371"/>
      <c r="F70" s="664">
        <f t="shared" ref="F70:X70" si="0">SUM(F8:F69)</f>
        <v>115</v>
      </c>
      <c r="G70" s="662">
        <f t="shared" si="0"/>
        <v>8865</v>
      </c>
      <c r="H70" s="662">
        <f t="shared" si="0"/>
        <v>1263</v>
      </c>
      <c r="I70" s="662">
        <f t="shared" si="0"/>
        <v>91986</v>
      </c>
      <c r="J70" s="662">
        <f t="shared" si="0"/>
        <v>579</v>
      </c>
      <c r="K70" s="662">
        <f t="shared" si="0"/>
        <v>15761</v>
      </c>
      <c r="L70" s="662">
        <f t="shared" si="0"/>
        <v>39</v>
      </c>
      <c r="M70" s="662">
        <f t="shared" si="0"/>
        <v>2222</v>
      </c>
      <c r="N70" s="662">
        <f t="shared" si="0"/>
        <v>5436</v>
      </c>
      <c r="O70" s="924">
        <f t="shared" si="0"/>
        <v>196822</v>
      </c>
      <c r="P70" s="1372">
        <f t="shared" si="0"/>
        <v>75205</v>
      </c>
      <c r="Q70" s="662">
        <f t="shared" si="0"/>
        <v>409</v>
      </c>
      <c r="R70" s="662">
        <f t="shared" si="0"/>
        <v>17436</v>
      </c>
      <c r="S70" s="662">
        <f t="shared" si="0"/>
        <v>244</v>
      </c>
      <c r="T70" s="662">
        <f t="shared" si="0"/>
        <v>649</v>
      </c>
      <c r="U70" s="662">
        <f t="shared" si="0"/>
        <v>57906</v>
      </c>
      <c r="V70" s="662">
        <f t="shared" si="0"/>
        <v>177</v>
      </c>
      <c r="W70" s="662">
        <f t="shared" si="0"/>
        <v>10008</v>
      </c>
      <c r="X70" s="924">
        <f t="shared" si="0"/>
        <v>305</v>
      </c>
      <c r="Y70" s="1335"/>
      <c r="Z70" s="664">
        <f>SUM(Z8:Z69)</f>
        <v>6406004</v>
      </c>
      <c r="AA70" s="662">
        <f>SUM(AA8:AA69)</f>
        <v>1326992</v>
      </c>
      <c r="AB70" s="662">
        <f>SUM(AB8:AB69)</f>
        <v>1990018457523</v>
      </c>
      <c r="AC70" s="662" t="s">
        <v>304</v>
      </c>
      <c r="AD70" s="924">
        <f>SUM(AD8:AD69)</f>
        <v>937</v>
      </c>
      <c r="AE70" s="1313"/>
      <c r="AF70" s="1372">
        <f>SUM(AF8:AF69)</f>
        <v>3786570</v>
      </c>
      <c r="AG70" s="662" t="s">
        <v>304</v>
      </c>
      <c r="AH70" s="662">
        <f>SUM(AH8:AH69)</f>
        <v>2650980</v>
      </c>
      <c r="AI70" s="662" t="s">
        <v>304</v>
      </c>
      <c r="AJ70" s="662">
        <f>SUM(AJ8:AJ69)</f>
        <v>27400055.742052574</v>
      </c>
      <c r="AK70" s="662" t="s">
        <v>304</v>
      </c>
      <c r="AL70" s="662" t="s">
        <v>304</v>
      </c>
      <c r="AM70" s="924" t="s">
        <v>304</v>
      </c>
      <c r="AN70" s="1335"/>
      <c r="AO70" s="862">
        <f t="shared" ref="AO70:BZ70" si="1">SUM(AO8:AO69)</f>
        <v>100706</v>
      </c>
      <c r="AP70" s="864" t="s">
        <v>199</v>
      </c>
      <c r="AQ70" s="864">
        <f t="shared" si="1"/>
        <v>295805</v>
      </c>
      <c r="AR70" s="864" t="s">
        <v>199</v>
      </c>
      <c r="AS70" s="864">
        <f t="shared" si="1"/>
        <v>201799</v>
      </c>
      <c r="AT70" s="864" t="s">
        <v>199</v>
      </c>
      <c r="AU70" s="864">
        <f>SUM(AU8:AU69)</f>
        <v>55440</v>
      </c>
      <c r="AV70" s="864" t="s">
        <v>199</v>
      </c>
      <c r="AW70" s="864">
        <f t="shared" si="1"/>
        <v>925</v>
      </c>
      <c r="AX70" s="864">
        <f t="shared" si="1"/>
        <v>64465</v>
      </c>
      <c r="AY70" s="864">
        <f t="shared" si="1"/>
        <v>33393</v>
      </c>
      <c r="AZ70" s="864">
        <f t="shared" si="1"/>
        <v>47085</v>
      </c>
      <c r="BA70" s="865">
        <f t="shared" si="1"/>
        <v>27732</v>
      </c>
      <c r="BB70" s="1357">
        <f t="shared" si="1"/>
        <v>2163</v>
      </c>
      <c r="BC70" s="864">
        <f t="shared" si="1"/>
        <v>104718</v>
      </c>
      <c r="BD70" s="864">
        <f t="shared" si="1"/>
        <v>83523</v>
      </c>
      <c r="BE70" s="864">
        <f t="shared" si="1"/>
        <v>103026</v>
      </c>
      <c r="BF70" s="864">
        <f t="shared" si="1"/>
        <v>72199</v>
      </c>
      <c r="BG70" s="864">
        <f t="shared" si="1"/>
        <v>208</v>
      </c>
      <c r="BH70" s="864">
        <f t="shared" si="1"/>
        <v>10056</v>
      </c>
      <c r="BI70" s="864">
        <f t="shared" si="1"/>
        <v>13198</v>
      </c>
      <c r="BJ70" s="1360">
        <f t="shared" si="1"/>
        <v>5437</v>
      </c>
      <c r="BK70" s="1360">
        <f t="shared" si="1"/>
        <v>5311</v>
      </c>
      <c r="BL70" s="864">
        <f t="shared" si="1"/>
        <v>11138</v>
      </c>
      <c r="BM70" s="865">
        <f t="shared" si="1"/>
        <v>4111</v>
      </c>
      <c r="BN70" s="1357">
        <f t="shared" si="1"/>
        <v>2274</v>
      </c>
      <c r="BO70" s="864">
        <f t="shared" si="1"/>
        <v>93496</v>
      </c>
      <c r="BP70" s="864">
        <f t="shared" si="1"/>
        <v>130451</v>
      </c>
      <c r="BQ70" s="864">
        <f t="shared" si="1"/>
        <v>85982</v>
      </c>
      <c r="BR70" s="864">
        <f t="shared" si="1"/>
        <v>65549</v>
      </c>
      <c r="BS70" s="864">
        <f t="shared" si="1"/>
        <v>126596</v>
      </c>
      <c r="BT70" s="1360">
        <f t="shared" si="1"/>
        <v>74171</v>
      </c>
      <c r="BU70" s="864">
        <f t="shared" si="1"/>
        <v>1176</v>
      </c>
      <c r="BV70" s="864">
        <f t="shared" si="1"/>
        <v>19542</v>
      </c>
      <c r="BW70" s="864">
        <f t="shared" si="1"/>
        <v>16364</v>
      </c>
      <c r="BX70" s="864">
        <f t="shared" si="1"/>
        <v>498</v>
      </c>
      <c r="BY70" s="1373">
        <f>SUM(BY8:BY69)</f>
        <v>537</v>
      </c>
      <c r="BZ70" s="865">
        <f t="shared" si="1"/>
        <v>1065</v>
      </c>
      <c r="CA70" s="1374"/>
      <c r="CB70" s="1357">
        <f t="shared" ref="CB70:CX70" si="2">SUM(CB8:CB69)</f>
        <v>1610</v>
      </c>
      <c r="CC70" s="864">
        <f t="shared" si="2"/>
        <v>46</v>
      </c>
      <c r="CD70" s="864">
        <f t="shared" si="2"/>
        <v>320939</v>
      </c>
      <c r="CE70" s="1358">
        <f t="shared" si="2"/>
        <v>16187</v>
      </c>
      <c r="CF70" s="1359">
        <f t="shared" si="2"/>
        <v>92769.078656510799</v>
      </c>
      <c r="CG70" s="864">
        <f t="shared" si="2"/>
        <v>19565</v>
      </c>
      <c r="CH70" s="864">
        <f t="shared" ref="CH70:CJ70" si="3">SUM(CH8:CH69)</f>
        <v>256</v>
      </c>
      <c r="CI70" s="1360">
        <f t="shared" si="2"/>
        <v>11753</v>
      </c>
      <c r="CJ70" s="865">
        <f t="shared" si="3"/>
        <v>19</v>
      </c>
      <c r="CK70" s="1357">
        <f t="shared" si="2"/>
        <v>71808</v>
      </c>
      <c r="CL70" s="863">
        <f t="shared" si="2"/>
        <v>20320.277430683818</v>
      </c>
      <c r="CM70" s="864">
        <f t="shared" si="2"/>
        <v>19263</v>
      </c>
      <c r="CN70" s="863">
        <f t="shared" si="2"/>
        <v>5349.4843788568478</v>
      </c>
      <c r="CO70" s="1358">
        <f t="shared" ref="CO70:CP70" si="4">SUM(CO8:CO69)</f>
        <v>60344</v>
      </c>
      <c r="CP70" s="1361">
        <f t="shared" si="4"/>
        <v>16797.102435222336</v>
      </c>
      <c r="CQ70" s="1313"/>
      <c r="CR70" s="1375">
        <f t="shared" si="2"/>
        <v>28350</v>
      </c>
      <c r="CS70" s="1375">
        <f t="shared" ref="CS70:CU70" si="5">SUM(CS8:CS69)</f>
        <v>239191</v>
      </c>
      <c r="CT70" s="1375">
        <f t="shared" si="2"/>
        <v>10122</v>
      </c>
      <c r="CU70" s="1375">
        <f t="shared" si="5"/>
        <v>123161</v>
      </c>
      <c r="CV70" s="1375">
        <f t="shared" si="2"/>
        <v>815164</v>
      </c>
      <c r="CW70" s="1375">
        <f t="shared" si="2"/>
        <v>230100</v>
      </c>
      <c r="CX70" s="1375">
        <f t="shared" si="2"/>
        <v>293907</v>
      </c>
    </row>
    <row r="71" spans="1:102" ht="15.75" customHeight="1">
      <c r="A71" s="813" t="s">
        <v>200</v>
      </c>
      <c r="B71" s="814">
        <f>AVERAGE(B8:B69)</f>
        <v>6404.7903225806449</v>
      </c>
      <c r="C71" s="815">
        <f>AVERAGE(C8:C69)</f>
        <v>17.986674366141674</v>
      </c>
      <c r="D71" s="816">
        <f>AVERAGE(D8:D69)</f>
        <v>5253.9677419354839</v>
      </c>
      <c r="E71" s="1317"/>
      <c r="F71" s="817">
        <f t="shared" ref="F71:X71" si="6">AVERAGE(F8:F69)</f>
        <v>1.9166666666666667</v>
      </c>
      <c r="G71" s="668">
        <f t="shared" si="6"/>
        <v>147.75</v>
      </c>
      <c r="H71" s="668">
        <f t="shared" si="6"/>
        <v>20.370967741935484</v>
      </c>
      <c r="I71" s="668">
        <f t="shared" si="6"/>
        <v>1483.6451612903227</v>
      </c>
      <c r="J71" s="668">
        <f t="shared" si="6"/>
        <v>9.65</v>
      </c>
      <c r="K71" s="668">
        <f t="shared" si="6"/>
        <v>262.68333333333334</v>
      </c>
      <c r="L71" s="668">
        <f t="shared" si="6"/>
        <v>1.3448275862068966</v>
      </c>
      <c r="M71" s="668">
        <f t="shared" si="6"/>
        <v>76.620689655172413</v>
      </c>
      <c r="N71" s="668">
        <f t="shared" si="6"/>
        <v>87.677419354838705</v>
      </c>
      <c r="O71" s="818">
        <f t="shared" si="6"/>
        <v>3174.5483870967741</v>
      </c>
      <c r="P71" s="817">
        <f t="shared" si="6"/>
        <v>1212.983870967742</v>
      </c>
      <c r="Q71" s="668">
        <f t="shared" si="6"/>
        <v>6.7049180327868854</v>
      </c>
      <c r="R71" s="668">
        <f t="shared" si="6"/>
        <v>285.8360655737705</v>
      </c>
      <c r="S71" s="668">
        <f t="shared" si="6"/>
        <v>4.5185185185185182</v>
      </c>
      <c r="T71" s="668">
        <f t="shared" si="6"/>
        <v>10.46774193548387</v>
      </c>
      <c r="U71" s="668">
        <f t="shared" si="6"/>
        <v>933.9677419354839</v>
      </c>
      <c r="V71" s="668">
        <f t="shared" si="6"/>
        <v>3.54</v>
      </c>
      <c r="W71" s="668">
        <f t="shared" si="6"/>
        <v>200.16</v>
      </c>
      <c r="X71" s="818">
        <f t="shared" si="6"/>
        <v>9.53125</v>
      </c>
      <c r="Y71" s="526"/>
      <c r="Z71" s="670">
        <f>AVERAGE(Z8:Z69)</f>
        <v>103322.64516129032</v>
      </c>
      <c r="AA71" s="668">
        <f>AVERAGE(AA8:AA69)</f>
        <v>21403.096774193549</v>
      </c>
      <c r="AB71" s="668">
        <f>AVERAGE(AB8:AB69)</f>
        <v>32097071895.532257</v>
      </c>
      <c r="AC71" s="819">
        <f>AVERAGE(AC8:AC69)</f>
        <v>98.573225806451617</v>
      </c>
      <c r="AD71" s="818">
        <f>AVERAGE(AD8:AD69)</f>
        <v>15.112903225806452</v>
      </c>
      <c r="AE71" s="527"/>
      <c r="AF71" s="817">
        <f t="shared" ref="AF71:AM71" si="7">AVERAGE(AF8:AF69)</f>
        <v>61073.709677419356</v>
      </c>
      <c r="AG71" s="819">
        <f t="shared" si="7"/>
        <v>17.112619222198472</v>
      </c>
      <c r="AH71" s="668">
        <f t="shared" si="7"/>
        <v>42757.741935483871</v>
      </c>
      <c r="AI71" s="819">
        <f t="shared" si="7"/>
        <v>24.446779904915836</v>
      </c>
      <c r="AJ71" s="668">
        <f t="shared" si="7"/>
        <v>441936.38293633185</v>
      </c>
      <c r="AK71" s="819">
        <f t="shared" si="7"/>
        <v>93.859295442554668</v>
      </c>
      <c r="AL71" s="819">
        <f t="shared" si="7"/>
        <v>37.14590163934426</v>
      </c>
      <c r="AM71" s="671">
        <f t="shared" si="7"/>
        <v>25.837704918032784</v>
      </c>
      <c r="AN71" s="545"/>
      <c r="AO71" s="820">
        <f t="shared" ref="AO71:BZ71" si="8">AVERAGE(AO8:AO69)</f>
        <v>1624.2903225806451</v>
      </c>
      <c r="AP71" s="821">
        <f t="shared" si="8"/>
        <v>21.560678408365074</v>
      </c>
      <c r="AQ71" s="821">
        <f t="shared" si="8"/>
        <v>4771.0483870967746</v>
      </c>
      <c r="AR71" s="821">
        <f t="shared" si="8"/>
        <v>63.178441053289411</v>
      </c>
      <c r="AS71" s="821">
        <f t="shared" si="8"/>
        <v>3254.8225806451615</v>
      </c>
      <c r="AT71" s="821">
        <f t="shared" si="8"/>
        <v>49.64895618024169</v>
      </c>
      <c r="AU71" s="821">
        <f>AVERAGE(AU8:AU69)</f>
        <v>894.19354838709683</v>
      </c>
      <c r="AV71" s="821">
        <f t="shared" si="8"/>
        <v>11.933680360613723</v>
      </c>
      <c r="AW71" s="821">
        <f t="shared" si="8"/>
        <v>16.517857142857142</v>
      </c>
      <c r="AX71" s="821">
        <f t="shared" si="8"/>
        <v>1151.1607142857142</v>
      </c>
      <c r="AY71" s="821">
        <f t="shared" si="8"/>
        <v>596.30357142857144</v>
      </c>
      <c r="AZ71" s="821">
        <f t="shared" si="8"/>
        <v>840.80357142857144</v>
      </c>
      <c r="BA71" s="822">
        <f t="shared" si="8"/>
        <v>495.21428571428572</v>
      </c>
      <c r="BB71" s="2096">
        <f t="shared" si="8"/>
        <v>35.459016393442624</v>
      </c>
      <c r="BC71" s="821">
        <f t="shared" si="8"/>
        <v>1716.688524590164</v>
      </c>
      <c r="BD71" s="821">
        <f t="shared" si="8"/>
        <v>1369.2295081967213</v>
      </c>
      <c r="BE71" s="821">
        <f t="shared" si="8"/>
        <v>1661.7096774193549</v>
      </c>
      <c r="BF71" s="821">
        <f t="shared" si="8"/>
        <v>1164.5</v>
      </c>
      <c r="BG71" s="821">
        <f t="shared" si="8"/>
        <v>6.9333333333333336</v>
      </c>
      <c r="BH71" s="821">
        <f t="shared" si="8"/>
        <v>335.2</v>
      </c>
      <c r="BI71" s="821">
        <f t="shared" si="8"/>
        <v>439.93333333333334</v>
      </c>
      <c r="BJ71" s="823">
        <f t="shared" si="8"/>
        <v>181.23333333333332</v>
      </c>
      <c r="BK71" s="823">
        <f t="shared" si="8"/>
        <v>177.03333333333333</v>
      </c>
      <c r="BL71" s="823">
        <f t="shared" si="8"/>
        <v>348.0625</v>
      </c>
      <c r="BM71" s="822">
        <f t="shared" si="8"/>
        <v>128.46875</v>
      </c>
      <c r="BN71" s="820">
        <f t="shared" si="8"/>
        <v>36.677419354838712</v>
      </c>
      <c r="BO71" s="823">
        <f t="shared" si="8"/>
        <v>1508</v>
      </c>
      <c r="BP71" s="823">
        <f t="shared" si="8"/>
        <v>2104.0483870967741</v>
      </c>
      <c r="BQ71" s="823">
        <f t="shared" si="8"/>
        <v>1386.8064516129032</v>
      </c>
      <c r="BR71" s="823">
        <f t="shared" si="8"/>
        <v>1057.241935483871</v>
      </c>
      <c r="BS71" s="823">
        <f t="shared" si="8"/>
        <v>2041.8709677419354</v>
      </c>
      <c r="BT71" s="823">
        <f t="shared" si="8"/>
        <v>1196.3064516129032</v>
      </c>
      <c r="BU71" s="821">
        <f t="shared" si="8"/>
        <v>21.381818181818183</v>
      </c>
      <c r="BV71" s="821">
        <f t="shared" si="8"/>
        <v>361.88888888888891</v>
      </c>
      <c r="BW71" s="821">
        <f t="shared" si="8"/>
        <v>292.21428571428572</v>
      </c>
      <c r="BX71" s="821">
        <f t="shared" si="8"/>
        <v>20.75</v>
      </c>
      <c r="BY71" s="824">
        <f>AVERAGE(BY8:BY69)</f>
        <v>10.132075471698114</v>
      </c>
      <c r="BZ71" s="822">
        <f t="shared" si="8"/>
        <v>17.177419354838708</v>
      </c>
      <c r="CA71" s="612"/>
      <c r="CB71" s="1362">
        <f>AVERAGE(CB8:CB69)</f>
        <v>25.967741935483872</v>
      </c>
      <c r="CC71" s="1363">
        <f t="shared" ref="CC71:CL71" si="9">AVERAGE(CC8:CC69)</f>
        <v>1.2105263157894737</v>
      </c>
      <c r="CD71" s="1363">
        <f t="shared" si="9"/>
        <v>5176.4354838709678</v>
      </c>
      <c r="CE71" s="1364">
        <f t="shared" si="9"/>
        <v>415.05128205128204</v>
      </c>
      <c r="CF71" s="1365">
        <f t="shared" si="9"/>
        <v>1496.2754622017871</v>
      </c>
      <c r="CG71" s="1363">
        <f t="shared" si="9"/>
        <v>315.56451612903226</v>
      </c>
      <c r="CH71" s="1363">
        <f t="shared" ref="CH71:CJ71" si="10">AVERAGE(CH8:CH69)</f>
        <v>4.5714285714285712</v>
      </c>
      <c r="CI71" s="1366">
        <f t="shared" si="9"/>
        <v>189.56451612903226</v>
      </c>
      <c r="CJ71" s="1367">
        <f t="shared" si="10"/>
        <v>1.1875</v>
      </c>
      <c r="CK71" s="1362">
        <f t="shared" si="9"/>
        <v>1158.1935483870968</v>
      </c>
      <c r="CL71" s="1368">
        <f t="shared" si="9"/>
        <v>327.74641017231966</v>
      </c>
      <c r="CM71" s="1363">
        <f>AVERAGE(CM8:CM69)</f>
        <v>310.69354838709677</v>
      </c>
      <c r="CN71" s="1368">
        <f>AVERAGE(CN8:CN69)</f>
        <v>86.282006110594324</v>
      </c>
      <c r="CO71" s="1364">
        <f>AVERAGE(CO8:CO69)</f>
        <v>973.29032258064512</v>
      </c>
      <c r="CP71" s="1369">
        <f>AVERAGE(CP8:CP69)</f>
        <v>270.92100701971509</v>
      </c>
      <c r="CQ71" s="527"/>
      <c r="CR71" s="825">
        <f t="shared" ref="CR71:CX71" si="11">AVERAGE(CR8:CR69)</f>
        <v>457.25806451612902</v>
      </c>
      <c r="CS71" s="825">
        <f t="shared" si="11"/>
        <v>3857.9193548387098</v>
      </c>
      <c r="CT71" s="825">
        <f t="shared" si="11"/>
        <v>163.25806451612902</v>
      </c>
      <c r="CU71" s="825">
        <f t="shared" si="11"/>
        <v>1986.4677419354839</v>
      </c>
      <c r="CV71" s="825">
        <f t="shared" si="11"/>
        <v>13147.806451612903</v>
      </c>
      <c r="CW71" s="825">
        <f t="shared" si="11"/>
        <v>3711.2903225806454</v>
      </c>
      <c r="CX71" s="825">
        <f t="shared" si="11"/>
        <v>4740.4354838709678</v>
      </c>
    </row>
    <row r="72" spans="1:102" s="641" customFormat="1" ht="13.2" customHeight="1">
      <c r="A72" s="641" t="s">
        <v>201</v>
      </c>
      <c r="B72" s="2164"/>
      <c r="C72" s="2164"/>
      <c r="D72" s="2164"/>
      <c r="E72" s="2164"/>
      <c r="F72" s="2164"/>
      <c r="G72" s="2164"/>
      <c r="H72" s="2164"/>
      <c r="I72" s="2164"/>
      <c r="J72" s="2164"/>
      <c r="K72" s="2164"/>
      <c r="L72" s="2164"/>
      <c r="M72" s="2164"/>
      <c r="N72" s="2164"/>
      <c r="O72" s="2164"/>
      <c r="P72" s="828"/>
      <c r="Q72" s="829"/>
      <c r="R72" s="830"/>
      <c r="S72" s="830"/>
      <c r="T72" s="830"/>
      <c r="U72" s="830"/>
      <c r="V72" s="830"/>
      <c r="W72" s="830"/>
      <c r="X72" s="830"/>
      <c r="Y72" s="830"/>
      <c r="Z72" s="2278"/>
      <c r="AA72" s="2279"/>
      <c r="AB72" s="2279"/>
      <c r="AC72" s="2279"/>
      <c r="AD72" s="2279"/>
      <c r="AE72" s="302"/>
      <c r="AF72" s="831"/>
      <c r="AG72" s="832"/>
      <c r="AH72" s="832"/>
      <c r="AI72" s="832"/>
      <c r="AJ72" s="832"/>
      <c r="AK72" s="832"/>
      <c r="AL72" s="831"/>
      <c r="AO72" s="2177"/>
      <c r="AP72" s="2177"/>
      <c r="AQ72" s="2235"/>
      <c r="AR72" s="2235"/>
      <c r="AS72" s="2236"/>
      <c r="AT72" s="302"/>
      <c r="AU72" s="831"/>
      <c r="AV72" s="302"/>
      <c r="AW72" s="831"/>
      <c r="AX72" s="302"/>
      <c r="AY72" s="302"/>
      <c r="AZ72" s="302"/>
      <c r="BA72" s="302"/>
      <c r="BB72" s="2177"/>
      <c r="BC72" s="2235"/>
      <c r="BD72" s="2235"/>
      <c r="BE72" s="2235"/>
      <c r="BF72" s="2236"/>
      <c r="BG72" s="832"/>
      <c r="BH72" s="302"/>
      <c r="BI72" s="302"/>
      <c r="BJ72" s="302"/>
      <c r="BK72" s="302"/>
      <c r="BL72" s="302"/>
      <c r="BM72" s="302"/>
      <c r="BN72" s="2177"/>
      <c r="BO72" s="2235"/>
      <c r="BP72" s="2235"/>
      <c r="BQ72" s="2235"/>
      <c r="BR72" s="2235"/>
      <c r="BS72" s="2235"/>
      <c r="BT72" s="2236"/>
      <c r="BU72" s="831"/>
      <c r="BV72" s="831"/>
      <c r="BW72" s="302"/>
      <c r="BX72" s="833"/>
      <c r="BY72" s="833"/>
      <c r="BZ72" s="833"/>
      <c r="CA72" s="833"/>
      <c r="CB72" s="831"/>
      <c r="CC72" s="834"/>
      <c r="CD72" s="834"/>
      <c r="CF72" s="831"/>
      <c r="CG72" s="301"/>
      <c r="CH72" s="834"/>
      <c r="CI72" s="301"/>
      <c r="CJ72" s="834"/>
      <c r="CK72" s="831"/>
      <c r="CL72" s="835"/>
      <c r="CM72" s="833"/>
      <c r="CN72" s="835"/>
      <c r="CO72" s="833"/>
      <c r="CP72" s="835"/>
      <c r="CQ72" s="830"/>
      <c r="CR72" s="831"/>
      <c r="CS72" s="831"/>
      <c r="CT72" s="831"/>
      <c r="CU72" s="831"/>
      <c r="CV72" s="831"/>
      <c r="CW72" s="831"/>
      <c r="CX72" s="831"/>
    </row>
    <row r="73" spans="1:102" s="641" customFormat="1" ht="13.2" customHeight="1">
      <c r="B73" s="2164"/>
      <c r="C73" s="2164"/>
      <c r="D73" s="2164"/>
      <c r="E73" s="2164"/>
      <c r="F73" s="2164"/>
      <c r="G73" s="2164"/>
      <c r="H73" s="2164"/>
      <c r="I73" s="2164"/>
      <c r="J73" s="2164"/>
      <c r="K73" s="2164"/>
      <c r="L73" s="2164"/>
      <c r="M73" s="2164"/>
      <c r="N73" s="2164"/>
      <c r="O73" s="2164"/>
      <c r="P73" s="828"/>
      <c r="Q73" s="831"/>
      <c r="R73" s="301"/>
      <c r="Z73" s="2279"/>
      <c r="AA73" s="2279"/>
      <c r="AB73" s="2279"/>
      <c r="AC73" s="2279"/>
      <c r="AD73" s="2279"/>
      <c r="AE73" s="302"/>
      <c r="AF73" s="831"/>
      <c r="AG73" s="832"/>
      <c r="AH73" s="832"/>
      <c r="AI73" s="832"/>
      <c r="AJ73" s="832"/>
      <c r="AK73" s="832"/>
      <c r="AO73" s="831"/>
      <c r="AP73" s="439"/>
      <c r="AQ73" s="439"/>
      <c r="AR73" s="439"/>
      <c r="AS73" s="439"/>
      <c r="AT73" s="439"/>
      <c r="AU73" s="439"/>
      <c r="AV73" s="439"/>
      <c r="AW73" s="439"/>
      <c r="AX73" s="439"/>
      <c r="AY73" s="439"/>
      <c r="AZ73" s="439"/>
      <c r="BA73" s="439"/>
      <c r="BB73" s="439"/>
      <c r="BC73" s="439"/>
      <c r="BD73" s="439"/>
      <c r="BE73" s="439"/>
      <c r="BF73" s="439"/>
      <c r="BG73" s="439"/>
      <c r="BH73" s="439"/>
      <c r="BI73" s="439"/>
      <c r="BJ73" s="439"/>
      <c r="BK73" s="439"/>
      <c r="BL73" s="439"/>
      <c r="BM73" s="439"/>
      <c r="BN73" s="439"/>
      <c r="BO73" s="439"/>
      <c r="BP73" s="439"/>
      <c r="BQ73" s="439"/>
      <c r="BR73" s="439"/>
      <c r="BS73" s="439"/>
      <c r="BT73" s="439"/>
      <c r="BU73" s="439"/>
      <c r="BV73" s="439"/>
      <c r="BW73" s="439"/>
      <c r="BX73" s="836"/>
      <c r="BY73" s="836"/>
      <c r="BZ73" s="836"/>
      <c r="CA73" s="836"/>
      <c r="CB73" s="831"/>
      <c r="CC73" s="837"/>
      <c r="CD73" s="837"/>
      <c r="CE73" s="838"/>
      <c r="CF73" s="831"/>
      <c r="CG73" s="836"/>
      <c r="CH73" s="837"/>
      <c r="CJ73" s="837"/>
      <c r="CK73" s="831"/>
      <c r="CL73" s="831"/>
      <c r="CR73" s="831"/>
      <c r="CS73" s="831"/>
      <c r="CT73" s="831"/>
      <c r="CU73" s="831"/>
      <c r="CV73" s="831"/>
      <c r="CW73" s="831"/>
      <c r="CX73" s="831"/>
    </row>
    <row r="74" spans="1:102" s="641" customFormat="1" ht="13.95" customHeight="1">
      <c r="B74" s="839"/>
      <c r="F74" s="840"/>
      <c r="L74" s="301"/>
      <c r="M74" s="301"/>
      <c r="N74" s="840"/>
      <c r="O74" s="828"/>
      <c r="P74" s="828"/>
      <c r="R74" s="301"/>
      <c r="Z74" s="2279"/>
      <c r="AA74" s="2279"/>
      <c r="AB74" s="2279"/>
      <c r="AC74" s="2279"/>
      <c r="AD74" s="2279"/>
      <c r="AE74" s="302"/>
      <c r="AF74" s="831"/>
      <c r="AG74" s="832"/>
      <c r="AH74" s="832"/>
      <c r="AI74" s="832"/>
      <c r="AJ74" s="832"/>
      <c r="AK74" s="832"/>
      <c r="AO74" s="439"/>
      <c r="AP74" s="439"/>
      <c r="AQ74" s="439"/>
      <c r="AR74" s="439"/>
      <c r="AS74" s="439"/>
      <c r="AT74" s="439"/>
      <c r="AU74" s="439"/>
      <c r="AV74" s="439"/>
      <c r="AW74" s="439"/>
      <c r="AX74" s="439"/>
      <c r="AY74" s="439"/>
      <c r="AZ74" s="439"/>
      <c r="BA74" s="439"/>
      <c r="BB74" s="439"/>
      <c r="BC74" s="439"/>
      <c r="BD74" s="439"/>
      <c r="BE74" s="439"/>
      <c r="BF74" s="439"/>
      <c r="BG74" s="439"/>
      <c r="BH74" s="439"/>
      <c r="BI74" s="439"/>
      <c r="BJ74" s="439"/>
      <c r="BK74" s="439"/>
      <c r="BL74" s="439"/>
      <c r="BM74" s="439"/>
      <c r="BN74" s="439"/>
      <c r="BO74" s="439"/>
      <c r="BP74" s="439"/>
      <c r="BQ74" s="439"/>
      <c r="BR74" s="439"/>
      <c r="BS74" s="439"/>
      <c r="BT74" s="439"/>
      <c r="BU74" s="831"/>
      <c r="BV74" s="439"/>
      <c r="BW74" s="439"/>
      <c r="BX74" s="836"/>
      <c r="BY74" s="836"/>
      <c r="BZ74" s="836"/>
      <c r="CA74" s="836"/>
      <c r="CB74" s="831"/>
      <c r="CD74" s="45"/>
      <c r="CF74" s="832"/>
      <c r="CI74" s="841"/>
      <c r="CL74" s="841"/>
      <c r="CM74" s="841"/>
      <c r="CN74" s="841"/>
      <c r="CO74" s="841"/>
      <c r="CP74" s="841"/>
      <c r="CR74" s="831"/>
      <c r="CS74" s="831"/>
      <c r="CT74" s="831"/>
      <c r="CU74" s="831"/>
      <c r="CV74" s="831"/>
      <c r="CW74" s="831"/>
      <c r="CX74" s="831"/>
    </row>
    <row r="75" spans="1:102" s="641" customFormat="1" ht="13.2" customHeight="1">
      <c r="B75" s="831"/>
      <c r="F75" s="840"/>
      <c r="L75" s="301"/>
      <c r="M75" s="301"/>
      <c r="N75" s="840"/>
      <c r="O75" s="828"/>
      <c r="P75" s="828"/>
      <c r="Q75" s="301"/>
      <c r="R75" s="301"/>
      <c r="Z75" s="2279"/>
      <c r="AA75" s="2279"/>
      <c r="AB75" s="2279"/>
      <c r="AC75" s="2279"/>
      <c r="AD75" s="2279"/>
      <c r="AE75" s="302"/>
      <c r="AF75" s="300"/>
      <c r="AG75" s="300"/>
      <c r="AH75" s="300"/>
      <c r="AI75" s="300"/>
      <c r="AJ75" s="300"/>
      <c r="AK75" s="300"/>
      <c r="AO75" s="439"/>
      <c r="AP75" s="439"/>
      <c r="AQ75" s="439"/>
      <c r="AR75" s="439"/>
      <c r="AS75" s="842"/>
      <c r="AT75" s="439"/>
      <c r="AU75" s="439"/>
      <c r="AV75" s="439"/>
      <c r="AW75" s="439"/>
      <c r="AX75" s="439"/>
      <c r="AY75" s="439"/>
      <c r="AZ75" s="439"/>
      <c r="BA75" s="842"/>
      <c r="BB75" s="439"/>
      <c r="BC75" s="439"/>
      <c r="BD75" s="439"/>
      <c r="BE75" s="439"/>
      <c r="BF75" s="842"/>
      <c r="BG75" s="439"/>
      <c r="BH75" s="439"/>
      <c r="BI75" s="439"/>
      <c r="BJ75" s="439"/>
      <c r="BK75" s="439"/>
      <c r="BL75" s="439"/>
      <c r="BM75" s="842"/>
      <c r="BN75" s="439"/>
      <c r="BO75" s="439"/>
      <c r="BP75" s="439"/>
      <c r="BQ75" s="439"/>
      <c r="BR75" s="439"/>
      <c r="BS75" s="439"/>
      <c r="BT75" s="842"/>
      <c r="BU75" s="439"/>
      <c r="BV75" s="439"/>
      <c r="BW75" s="439"/>
      <c r="BX75" s="836"/>
      <c r="BY75" s="836"/>
      <c r="BZ75" s="836"/>
      <c r="CA75" s="836"/>
      <c r="CB75" s="843"/>
      <c r="CC75" s="836"/>
      <c r="CD75" s="836"/>
      <c r="CE75" s="836"/>
      <c r="CF75" s="836"/>
      <c r="CG75" s="836"/>
      <c r="CH75" s="836"/>
      <c r="CI75" s="841"/>
      <c r="CJ75" s="836"/>
      <c r="CK75" s="841"/>
      <c r="CL75" s="841"/>
      <c r="CM75" s="841"/>
      <c r="CN75" s="841"/>
      <c r="CO75" s="841"/>
      <c r="CP75" s="841"/>
      <c r="CR75" s="831"/>
      <c r="CS75" s="831"/>
      <c r="CT75" s="831"/>
      <c r="CU75" s="831"/>
      <c r="CV75" s="831"/>
      <c r="CW75" s="831"/>
      <c r="CX75" s="831"/>
    </row>
    <row r="76" spans="1:102" s="641" customFormat="1" ht="10.8">
      <c r="F76" s="840"/>
      <c r="N76" s="831"/>
      <c r="P76" s="828"/>
      <c r="Z76" s="302"/>
      <c r="AA76" s="302"/>
      <c r="AB76" s="302"/>
      <c r="AC76" s="302"/>
      <c r="AD76" s="302"/>
      <c r="AE76" s="302"/>
      <c r="AG76" s="842"/>
      <c r="AH76" s="842"/>
      <c r="AI76" s="842"/>
      <c r="AJ76" s="842"/>
      <c r="AK76" s="842"/>
      <c r="AO76" s="439"/>
      <c r="CD76" s="45"/>
      <c r="CF76" s="844"/>
      <c r="CR76" s="831"/>
      <c r="CS76" s="831"/>
      <c r="CT76" s="831"/>
      <c r="CU76" s="831"/>
      <c r="CV76" s="831"/>
      <c r="CW76" s="831"/>
      <c r="CX76" s="831"/>
    </row>
    <row r="77" spans="1:102" s="641" customFormat="1" ht="10.8">
      <c r="F77" s="831"/>
      <c r="N77" s="831"/>
      <c r="P77" s="828"/>
      <c r="AF77" s="842"/>
      <c r="AG77" s="842"/>
      <c r="AH77" s="842"/>
      <c r="AI77" s="842"/>
      <c r="AJ77" s="842"/>
      <c r="AK77" s="842"/>
      <c r="AL77" s="302"/>
      <c r="AO77" s="831"/>
      <c r="CD77" s="45"/>
      <c r="CF77" s="844"/>
      <c r="CK77" s="302"/>
      <c r="CL77" s="302"/>
      <c r="CM77" s="302"/>
      <c r="CN77" s="302"/>
      <c r="CO77" s="302"/>
      <c r="CP77" s="302"/>
      <c r="CR77" s="831"/>
      <c r="CS77" s="831"/>
      <c r="CT77" s="831"/>
      <c r="CU77" s="831"/>
      <c r="CV77" s="831"/>
      <c r="CW77" s="831"/>
      <c r="CX77" s="831"/>
    </row>
    <row r="78" spans="1:102" s="641" customFormat="1" ht="10.8">
      <c r="B78" s="302"/>
      <c r="F78" s="831"/>
      <c r="P78" s="828"/>
      <c r="CD78" s="45"/>
      <c r="CF78" s="844"/>
    </row>
    <row r="79" spans="1:102" s="641" customFormat="1" ht="10.8">
      <c r="F79" s="831"/>
      <c r="P79" s="828"/>
      <c r="CD79" s="45"/>
      <c r="CF79" s="844"/>
    </row>
    <row r="80" spans="1:102" s="641" customFormat="1" ht="10.8">
      <c r="B80" s="845"/>
      <c r="C80" s="845"/>
      <c r="D80" s="845"/>
      <c r="E80" s="845"/>
      <c r="G80" s="845"/>
      <c r="H80" s="845"/>
      <c r="J80" s="845"/>
      <c r="P80" s="846"/>
      <c r="Z80" s="845"/>
      <c r="AA80" s="845"/>
      <c r="AB80" s="845"/>
      <c r="AC80" s="845"/>
      <c r="AD80" s="845"/>
      <c r="AE80" s="845"/>
      <c r="CD80" s="45"/>
      <c r="CF80" s="844"/>
    </row>
    <row r="81" spans="2:84" s="641" customFormat="1">
      <c r="B81" s="845"/>
      <c r="C81" s="845"/>
      <c r="D81" s="845"/>
      <c r="E81" s="845"/>
      <c r="F81" s="847"/>
      <c r="G81" s="847"/>
      <c r="H81" s="847"/>
      <c r="I81" s="568"/>
      <c r="J81" s="847"/>
      <c r="K81" s="568"/>
      <c r="L81" s="568"/>
      <c r="M81" s="568"/>
      <c r="N81" s="568"/>
      <c r="O81" s="568"/>
      <c r="P81" s="846"/>
      <c r="Z81" s="845"/>
      <c r="AA81" s="845"/>
      <c r="AB81" s="845"/>
      <c r="AC81" s="845"/>
      <c r="AD81" s="845"/>
      <c r="AE81" s="845"/>
      <c r="CD81" s="45"/>
      <c r="CF81" s="844"/>
    </row>
    <row r="82" spans="2:84">
      <c r="B82" s="847"/>
      <c r="C82" s="847"/>
      <c r="D82" s="847"/>
      <c r="E82" s="847"/>
      <c r="F82" s="847"/>
      <c r="G82" s="847"/>
      <c r="H82" s="847"/>
      <c r="J82" s="847"/>
      <c r="P82" s="846"/>
      <c r="Z82" s="847"/>
      <c r="AA82" s="847"/>
      <c r="AB82" s="847"/>
      <c r="AC82" s="847"/>
      <c r="AD82" s="847"/>
      <c r="AE82" s="847"/>
    </row>
    <row r="83" spans="2:84">
      <c r="B83" s="847"/>
      <c r="C83" s="847"/>
      <c r="D83" s="847"/>
      <c r="E83" s="847"/>
      <c r="P83" s="846"/>
      <c r="Z83" s="847"/>
      <c r="AA83" s="847"/>
      <c r="AB83" s="847"/>
      <c r="AC83" s="847"/>
      <c r="AD83" s="847"/>
      <c r="AE83" s="847"/>
    </row>
    <row r="84" spans="2:84">
      <c r="P84" s="846"/>
    </row>
    <row r="141" spans="1:102" ht="14.4">
      <c r="F141" s="297"/>
      <c r="G141" s="297"/>
      <c r="H141" s="297"/>
      <c r="I141" s="297"/>
      <c r="J141" s="297"/>
      <c r="K141" s="297"/>
      <c r="L141" s="297"/>
      <c r="M141" s="297"/>
      <c r="N141" s="297"/>
      <c r="O141" s="297"/>
    </row>
    <row r="142" spans="1:102" ht="24.75" customHeight="1">
      <c r="A142" s="297"/>
      <c r="B142" s="297"/>
      <c r="C142" s="297"/>
      <c r="D142" s="297"/>
      <c r="E142" s="297"/>
      <c r="P142" s="297"/>
      <c r="Q142" s="2232"/>
      <c r="R142" s="2232"/>
      <c r="S142" s="2232"/>
      <c r="T142" s="2232"/>
      <c r="U142" s="2232"/>
      <c r="V142" s="2232"/>
      <c r="W142" s="2232"/>
      <c r="X142" s="2232"/>
      <c r="Y142" s="297"/>
      <c r="Z142" s="2232"/>
      <c r="AA142" s="2232"/>
      <c r="AB142" s="2232"/>
      <c r="AC142" s="2232"/>
      <c r="AD142" s="2232"/>
      <c r="AE142" s="297"/>
      <c r="AF142" s="2232"/>
      <c r="AG142" s="2232"/>
      <c r="AH142" s="2232"/>
      <c r="AI142" s="2232"/>
      <c r="AJ142" s="2232"/>
      <c r="AK142" s="2232"/>
      <c r="AL142" s="2232"/>
      <c r="AM142" s="2232"/>
      <c r="AN142" s="297"/>
      <c r="AO142" s="2232"/>
      <c r="AP142" s="2232"/>
      <c r="AQ142" s="2232"/>
      <c r="AR142" s="2232"/>
      <c r="AS142" s="2232"/>
      <c r="AT142" s="2232"/>
      <c r="AU142" s="2232"/>
      <c r="AV142" s="2232"/>
      <c r="AW142" s="2232"/>
      <c r="AX142" s="2232"/>
      <c r="AY142" s="2232"/>
      <c r="AZ142" s="2232"/>
      <c r="BA142" s="2232"/>
      <c r="BB142" s="2232"/>
      <c r="BC142" s="2232"/>
      <c r="BD142" s="2232"/>
      <c r="BE142" s="2232"/>
      <c r="BF142" s="2232"/>
      <c r="BG142" s="2232"/>
      <c r="BH142" s="2232"/>
      <c r="BI142" s="2232"/>
      <c r="BJ142" s="2232"/>
      <c r="BK142" s="2232"/>
      <c r="BL142" s="2232"/>
      <c r="BM142" s="2232"/>
      <c r="BN142" s="2232"/>
      <c r="BO142" s="2232"/>
      <c r="BP142" s="2232"/>
      <c r="BQ142" s="2232"/>
      <c r="BR142" s="2232"/>
      <c r="BS142" s="2232"/>
      <c r="BT142" s="2232"/>
      <c r="BU142" s="2232"/>
      <c r="BV142" s="2232"/>
      <c r="BW142" s="2232"/>
      <c r="BX142" s="2232"/>
      <c r="BY142" s="2232"/>
      <c r="BZ142" s="2232"/>
      <c r="CA142" s="297"/>
      <c r="CB142" s="2232"/>
      <c r="CC142" s="2232"/>
      <c r="CD142" s="2232"/>
      <c r="CE142" s="2232"/>
      <c r="CF142" s="2232"/>
      <c r="CG142" s="2232"/>
      <c r="CH142" s="2232"/>
      <c r="CI142" s="2232"/>
      <c r="CJ142" s="297"/>
      <c r="CK142" s="2232"/>
      <c r="CL142" s="2232"/>
      <c r="CM142" s="2232"/>
      <c r="CN142" s="2232"/>
      <c r="CO142" s="2232"/>
      <c r="CP142" s="2232"/>
      <c r="CQ142" s="2232"/>
      <c r="CR142" s="2232"/>
      <c r="CS142" s="2232"/>
      <c r="CT142" s="2232"/>
      <c r="CU142" s="2232"/>
      <c r="CV142" s="2232"/>
      <c r="CW142" s="297"/>
      <c r="CX142" s="297"/>
    </row>
  </sheetData>
  <customSheetViews>
    <customSheetView guid="{429188B7-F8E8-41E0-BAA6-8F869C883D4F}" showGridLines="0">
      <pane xSplit="1" ySplit="6" topLeftCell="B7" activePane="bottomRight" state="frozen"/>
      <selection pane="bottomRight" activeCell="A2" sqref="A2"/>
      <colBreaks count="9" manualBreakCount="9">
        <brk id="15" min="1" max="75" man="1"/>
        <brk id="27" min="1" max="75" man="1"/>
        <brk id="33" min="1" max="75" man="1"/>
        <brk id="42" min="1" max="75" man="1"/>
        <brk id="50" min="1" max="75" man="1"/>
        <brk id="62" min="1" max="75" man="1"/>
        <brk id="75" min="1" max="75" man="1"/>
        <brk id="87" min="1" max="75" man="1"/>
        <brk id="93" max="1048575" man="1"/>
      </colBreaks>
      <pageMargins left="0" right="0" top="0" bottom="0" header="0" footer="0"/>
      <pageSetup paperSize="8" scale="96" firstPageNumber="8" orientation="portrait" r:id="rId1"/>
      <headerFooter alignWithMargins="0">
        <oddHeader>&amp;L&amp;"ＭＳ Ｐゴシック,太字"&amp;16 ３　保健・福祉</oddHeader>
      </headerFooter>
    </customSheetView>
    <customSheetView guid="{CFB8F6A3-286B-44DA-98E2-E06FA9DC17D9}" scale="90" showGridLines="0">
      <pane xSplit="1" ySplit="6" topLeftCell="B46" activePane="bottomRight" state="frozen"/>
      <selection pane="bottomRight" activeCell="A7" sqref="A7:A54"/>
      <colBreaks count="9" manualBreakCount="9">
        <brk id="13" max="73" man="1"/>
        <brk id="23" max="73" man="1"/>
        <brk id="29" max="73" man="1"/>
        <brk id="38" max="73" man="1"/>
        <brk id="47" max="73" man="1"/>
        <brk id="57" max="73" man="1"/>
        <brk id="68" max="73" man="1"/>
        <brk id="79" max="73" man="1"/>
        <brk id="90" max="1048575" man="1"/>
      </colBreaks>
      <pageMargins left="0" right="0" top="0" bottom="0" header="0" footer="0"/>
      <pageSetup paperSize="9" scale="80" firstPageNumber="8" orientation="portrait" useFirstPageNumber="1" r:id="rId2"/>
      <headerFooter alignWithMargins="0"/>
    </customSheetView>
  </customSheetViews>
  <mergeCells count="82">
    <mergeCell ref="CJ4:CJ5"/>
    <mergeCell ref="BO4:BQ4"/>
    <mergeCell ref="CU3:CU5"/>
    <mergeCell ref="CS3:CS5"/>
    <mergeCell ref="BR4:BT4"/>
    <mergeCell ref="CD3:CE3"/>
    <mergeCell ref="CT3:CT5"/>
    <mergeCell ref="CR3:CR5"/>
    <mergeCell ref="CO4:CO5"/>
    <mergeCell ref="CP4:CP5"/>
    <mergeCell ref="BU3:BW3"/>
    <mergeCell ref="CG3:CG5"/>
    <mergeCell ref="CN4:CN5"/>
    <mergeCell ref="BZ3:BZ5"/>
    <mergeCell ref="CF3:CF5"/>
    <mergeCell ref="BN3:BT3"/>
    <mergeCell ref="BK4:BM4"/>
    <mergeCell ref="C4:C5"/>
    <mergeCell ref="F3:G3"/>
    <mergeCell ref="J3:K3"/>
    <mergeCell ref="L3:M3"/>
    <mergeCell ref="H3:I3"/>
    <mergeCell ref="I4:I5"/>
    <mergeCell ref="B3:C3"/>
    <mergeCell ref="AU3:AV4"/>
    <mergeCell ref="AZ4:BA4"/>
    <mergeCell ref="BC4:BD4"/>
    <mergeCell ref="BH4:BJ4"/>
    <mergeCell ref="BE4:BF4"/>
    <mergeCell ref="Q142:X142"/>
    <mergeCell ref="Q3:R3"/>
    <mergeCell ref="AC3:AC5"/>
    <mergeCell ref="D3:D5"/>
    <mergeCell ref="K4:K5"/>
    <mergeCell ref="R4:R5"/>
    <mergeCell ref="T3:U3"/>
    <mergeCell ref="S3:S5"/>
    <mergeCell ref="P3:P5"/>
    <mergeCell ref="O4:O5"/>
    <mergeCell ref="N3:O3"/>
    <mergeCell ref="G4:G5"/>
    <mergeCell ref="M4:M5"/>
    <mergeCell ref="Z142:AD142"/>
    <mergeCell ref="B72:O73"/>
    <mergeCell ref="AF142:AM142"/>
    <mergeCell ref="AL3:AL5"/>
    <mergeCell ref="Z72:AD75"/>
    <mergeCell ref="AA3:AA5"/>
    <mergeCell ref="AJ3:AJ5"/>
    <mergeCell ref="AI4:AI5"/>
    <mergeCell ref="CX3:CX5"/>
    <mergeCell ref="CV3:CV5"/>
    <mergeCell ref="CK4:CK5"/>
    <mergeCell ref="U4:U5"/>
    <mergeCell ref="AD3:AD5"/>
    <mergeCell ref="Z3:Z5"/>
    <mergeCell ref="AM3:AM5"/>
    <mergeCell ref="AK3:AK5"/>
    <mergeCell ref="AB3:AB5"/>
    <mergeCell ref="AG4:AG5"/>
    <mergeCell ref="X3:X5"/>
    <mergeCell ref="AX4:AY4"/>
    <mergeCell ref="W4:W5"/>
    <mergeCell ref="V3:W3"/>
    <mergeCell ref="CW3:CW5"/>
    <mergeCell ref="CH4:CH5"/>
    <mergeCell ref="CK142:CV142"/>
    <mergeCell ref="CC4:CC5"/>
    <mergeCell ref="AO72:AS72"/>
    <mergeCell ref="CL4:CL5"/>
    <mergeCell ref="CM4:CM5"/>
    <mergeCell ref="BY3:BY5"/>
    <mergeCell ref="BG3:BM3"/>
    <mergeCell ref="CB142:CI142"/>
    <mergeCell ref="BN72:BT72"/>
    <mergeCell ref="AO142:BZ142"/>
    <mergeCell ref="BB72:BF72"/>
    <mergeCell ref="CE4:CE5"/>
    <mergeCell ref="CI3:CI5"/>
    <mergeCell ref="BX3:BX5"/>
    <mergeCell ref="AW3:BA3"/>
    <mergeCell ref="BB3:BF3"/>
  </mergeCells>
  <phoneticPr fontId="2"/>
  <dataValidations count="1">
    <dataValidation imeMode="disabled" allowBlank="1" showInputMessage="1" showErrorMessage="1" sqref="WLN11:WPJ11 WVJ40:WZF40 AZ16:CX16 WVJ11:WZF11 IX11:MT11 ST11:WP11 ACP11:AGL11 AML11:AQH11 AWH11:BAD11 BGD11:BJZ11 BPZ11:BTV11 BZV11:CDR11 CJR11:CNN11 CTN11:CXJ11 DDJ11:DHF11 DNF11:DRB11 DXB11:EAX11 EGX11:EKT11 EQT11:EUP11 FAP11:FEL11 FKL11:FOH11 FUH11:FYD11 GED11:GHZ11 GNZ11:GRV11 GXV11:HBR11 HHR11:HLN11 HRN11:HVJ11 IBJ11:IFF11 ILF11:IPB11 IVB11:IYX11 JEX11:JIT11 JOT11:JSP11 JYP11:KCL11 KIL11:KMH11 KSH11:KWD11 LCD11:LFZ11 LLZ11:LPV11 LVV11:LZR11 MFR11:MJN11 MPN11:MTJ11 MZJ11:NDF11 NJF11:NNB11 NTB11:NWX11 OCX11:OGT11 OMT11:OQP11 OWP11:PAL11 PGL11:PKH11 PQH11:PUD11 QAD11:QDZ11 QJZ11:QNV11 QTV11:QXR11 RDR11:RHN11 RNN11:RRJ11 RXJ11:SBF11 SHF11:SLB11 SRB11:SUX11 TAX11:TET11 TKT11:TOP11 TUP11:TYL11 UEL11:UIH11 UOH11:USD11 UYD11:VBZ11 VHZ11:VLV11 VRV11:VVR11 WBR11:WFN11 B16:AX16 B20:CX69 B17:CX18 B19:S19 WVJ63:WZF63 IX63:MT63 ST63:WP63 ACP63:AGL63 AML63:AQH63 AWH63:BAD63 BGD63:BJZ63 BPZ63:BTV63 BZV63:CDR63 CJR63:CNN63 CTN63:CXJ63 DDJ63:DHF63 DNF63:DRB63 DXB63:EAX63 EGX63:EKT63 EQT63:EUP63 FAP63:FEL63 FKL63:FOH63 FUH63:FYD63 GED63:GHZ63 GNZ63:GRV63 GXV63:HBR63 HHR63:HLN63 HRN63:HVJ63 IBJ63:IFF63 ILF63:IPB63 IVB63:IYX63 JEX63:JIT63 JOT63:JSP63 JYP63:KCL63 KIL63:KMH63 KSH63:KWD63 LCD63:LFZ63 LLZ63:LPV63 LVV63:LZR63 MFR63:MJN63 MPN63:MTJ63 MZJ63:NDF63 NJF63:NNB63 NTB63:NWX63 OCX63:OGT63 OMT63:OQP63 OWP63:PAL63 PGL63:PKH63 PQH63:PUD63 QAD63:QDZ63 QJZ63:QNV63 QTV63:QXR63 RDR63:RHN63 RNN63:RRJ63 RXJ63:SBF63 SHF63:SLB63 SRB63:SUX63 TAX63:TET63 TKT63:TOP63 TUP63:TYL63 UEL63:UIH63 UOH63:USD63 UYD63:VBZ63 VHZ63:VLV63 VRV63:VVR63 WBR63:WFN63 WLN63:WPJ63 Y19:CX19 IX40:MT40 ST40:WP40 ACP40:AGL40 AML40:AQH40 AWH40:BAD40 BGD40:BJZ40 BPZ40:BTV40 BZV40:CDR40 CJR40:CNN40 CTN40:CXJ40 DDJ40:DHF40 DNF40:DRB40 DXB40:EAX40 EGX40:EKT40 EQT40:EUP40 FAP40:FEL40 FKL40:FOH40 FUH40:FYD40 GED40:GHZ40 GNZ40:GRV40 GXV40:HBR40 HHR40:HLN40 HRN40:HVJ40 IBJ40:IFF40 ILF40:IPB40 IVB40:IYX40 JEX40:JIT40 JOT40:JSP40 JYP40:KCL40 KIL40:KMH40 KSH40:KWD40 LCD40:LFZ40 LLZ40:LPV40 LVV40:LZR40 MFR40:MJN40 MPN40:MTJ40 MZJ40:NDF40 NJF40:NNB40 NTB40:NWX40 OCX40:OGT40 OMT40:OQP40 OWP40:PAL40 PGL40:PKH40 PQH40:PUD40 QAD40:QDZ40 QJZ40:QNV40 QTV40:QXR40 RDR40:RHN40 RNN40:RRJ40 RXJ40:SBF40 SHF40:SLB40 SRB40:SUX40 TAX40:TET40 TKT40:TOP40 TUP40:TYL40 UEL40:UIH40 UOH40:USD40 UYD40:VBZ40 VHZ40:VLV40 VRV40:VVR40 WBR40:WFN40 WLN40:WPJ40 B8:CX15" xr:uid="{00000000-0002-0000-0400-000000000000}"/>
  </dataValidations>
  <pageMargins left="0.74803149606299213" right="0.23622047244094491" top="0.86614173228346458" bottom="0.39370078740157483" header="0.59055118110236227" footer="0.31496062992125984"/>
  <pageSetup paperSize="9" scale="67" firstPageNumber="8" fitToWidth="0" orientation="portrait" r:id="rId3"/>
  <headerFooter alignWithMargins="0">
    <oddHeader>&amp;L&amp;"ＭＳ Ｐゴシック,太字"&amp;16 ３　保健・福祉</oddHeader>
  </headerFooter>
  <colBreaks count="8" manualBreakCount="8">
    <brk id="15" min="1" max="79" man="1"/>
    <brk id="25" min="1" max="79" man="1"/>
    <brk id="39" min="1" max="80" man="1"/>
    <brk id="53" min="1" max="80" man="1"/>
    <brk id="65" min="1" max="80" man="1"/>
    <brk id="79" min="1" max="79" man="1"/>
    <brk id="95" min="1" max="80" man="1"/>
    <brk id="103" max="1048575" man="1"/>
  </col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O151"/>
  <sheetViews>
    <sheetView showGridLines="0" view="pageBreakPreview" zoomScale="90" zoomScaleNormal="100" zoomScaleSheetLayoutView="90" workbookViewId="0">
      <pane xSplit="1" ySplit="6" topLeftCell="B8" activePane="bottomRight" state="frozen"/>
      <selection activeCell="E53" sqref="E53"/>
      <selection pane="topRight" activeCell="E53" sqref="E53"/>
      <selection pane="bottomLeft" activeCell="E53" sqref="E53"/>
      <selection pane="bottomRight" activeCell="D68" sqref="D68"/>
    </sheetView>
  </sheetViews>
  <sheetFormatPr defaultColWidth="8.77734375" defaultRowHeight="13.2"/>
  <cols>
    <col min="1" max="1" width="12.5546875" style="568" customWidth="1"/>
    <col min="2" max="2" width="10.5546875" style="568" customWidth="1"/>
    <col min="3" max="3" width="7.77734375" style="568" customWidth="1"/>
    <col min="4" max="4" width="8.44140625" style="568" customWidth="1"/>
    <col min="5" max="5" width="9.33203125" style="568" customWidth="1"/>
    <col min="6" max="6" width="10.44140625" style="568" customWidth="1"/>
    <col min="7" max="7" width="8.77734375" style="568" customWidth="1"/>
    <col min="8" max="8" width="10.88671875" style="568" customWidth="1"/>
    <col min="9" max="9" width="8.77734375" style="568" customWidth="1"/>
    <col min="10" max="10" width="9.44140625" style="568" customWidth="1"/>
    <col min="11" max="11" width="7" style="568" customWidth="1"/>
    <col min="12" max="12" width="8.21875" style="568" customWidth="1"/>
    <col min="13" max="13" width="8.77734375" style="568" customWidth="1"/>
    <col min="14" max="14" width="7.44140625" style="568" customWidth="1"/>
    <col min="15" max="22" width="8.77734375" style="568"/>
    <col min="23" max="23" width="15.6640625" style="568" customWidth="1"/>
    <col min="24" max="24" width="16.33203125" style="568" customWidth="1"/>
    <col min="25" max="26" width="8.77734375" style="568"/>
    <col min="27" max="27" width="21.109375" style="568" bestFit="1" customWidth="1"/>
    <col min="28" max="28" width="19.77734375" style="568" bestFit="1" customWidth="1"/>
    <col min="29" max="29" width="11.5546875" style="568" customWidth="1"/>
    <col min="30" max="16384" width="8.77734375" style="568"/>
  </cols>
  <sheetData>
    <row r="1" spans="1:14" ht="18.75" customHeight="1">
      <c r="A1" s="763" t="s">
        <v>305</v>
      </c>
    </row>
    <row r="2" spans="1:14" ht="18.75" customHeight="1">
      <c r="A2" s="1058"/>
      <c r="B2" s="772"/>
    </row>
    <row r="3" spans="1:14" ht="17.25" customHeight="1">
      <c r="A3" s="649" t="s">
        <v>81</v>
      </c>
      <c r="B3" s="2178" t="s">
        <v>306</v>
      </c>
      <c r="C3" s="2326" t="s">
        <v>307</v>
      </c>
      <c r="D3" s="2326" t="s">
        <v>308</v>
      </c>
      <c r="E3" s="2188" t="s">
        <v>750</v>
      </c>
      <c r="F3" s="2216"/>
      <c r="G3" s="2216"/>
      <c r="H3" s="2216"/>
      <c r="I3" s="2216"/>
      <c r="J3" s="2216"/>
      <c r="K3" s="2328"/>
      <c r="L3" s="2216"/>
      <c r="M3" s="2217"/>
      <c r="N3" s="2286" t="s">
        <v>309</v>
      </c>
    </row>
    <row r="4" spans="1:14" ht="17.25" customHeight="1">
      <c r="A4" s="650"/>
      <c r="B4" s="2325"/>
      <c r="C4" s="2327"/>
      <c r="D4" s="2327"/>
      <c r="E4" s="2333" t="s">
        <v>310</v>
      </c>
      <c r="F4" s="294" t="s">
        <v>311</v>
      </c>
      <c r="G4" s="363"/>
      <c r="H4" s="363"/>
      <c r="I4" s="363"/>
      <c r="J4" s="363"/>
      <c r="K4" s="363"/>
      <c r="L4" s="418"/>
      <c r="M4" s="2329" t="s">
        <v>312</v>
      </c>
      <c r="N4" s="2331"/>
    </row>
    <row r="5" spans="1:14" ht="17.25" customHeight="1">
      <c r="A5" s="596"/>
      <c r="B5" s="2325"/>
      <c r="C5" s="2327"/>
      <c r="D5" s="2327"/>
      <c r="E5" s="2334"/>
      <c r="F5" s="91"/>
      <c r="G5" s="294" t="s">
        <v>313</v>
      </c>
      <c r="H5" s="294" t="s">
        <v>314</v>
      </c>
      <c r="I5" s="294" t="s">
        <v>315</v>
      </c>
      <c r="J5" s="299" t="s">
        <v>316</v>
      </c>
      <c r="K5" s="299" t="s">
        <v>317</v>
      </c>
      <c r="L5" s="299" t="s">
        <v>318</v>
      </c>
      <c r="M5" s="2330"/>
      <c r="N5" s="2332"/>
    </row>
    <row r="6" spans="1:14" ht="17.25" customHeight="1">
      <c r="A6" s="651" t="s">
        <v>124</v>
      </c>
      <c r="B6" s="655" t="s">
        <v>319</v>
      </c>
      <c r="C6" s="521" t="s">
        <v>320</v>
      </c>
      <c r="D6" s="521" t="s">
        <v>320</v>
      </c>
      <c r="E6" s="521" t="s">
        <v>319</v>
      </c>
      <c r="F6" s="521" t="s">
        <v>319</v>
      </c>
      <c r="G6" s="521" t="s">
        <v>319</v>
      </c>
      <c r="H6" s="521" t="s">
        <v>319</v>
      </c>
      <c r="I6" s="521" t="s">
        <v>319</v>
      </c>
      <c r="J6" s="521" t="s">
        <v>319</v>
      </c>
      <c r="K6" s="521" t="s">
        <v>319</v>
      </c>
      <c r="L6" s="521" t="s">
        <v>319</v>
      </c>
      <c r="M6" s="521" t="s">
        <v>319</v>
      </c>
      <c r="N6" s="653" t="s">
        <v>127</v>
      </c>
    </row>
    <row r="7" spans="1:14" ht="17.25" hidden="1" customHeight="1">
      <c r="A7" s="748"/>
      <c r="B7" s="886"/>
      <c r="C7" s="510"/>
      <c r="D7" s="510"/>
      <c r="E7" s="510"/>
      <c r="F7" s="510"/>
      <c r="G7" s="510"/>
      <c r="H7" s="510"/>
      <c r="I7" s="510"/>
      <c r="J7" s="510"/>
      <c r="K7" s="510"/>
      <c r="L7" s="510"/>
      <c r="M7" s="792"/>
      <c r="N7" s="134"/>
    </row>
    <row r="8" spans="1:14" ht="15.75" customHeight="1">
      <c r="A8" s="597" t="s">
        <v>137</v>
      </c>
      <c r="B8" s="848">
        <v>97043</v>
      </c>
      <c r="C8" s="505">
        <v>1099</v>
      </c>
      <c r="D8" s="505">
        <v>688</v>
      </c>
      <c r="E8" s="505">
        <v>12029</v>
      </c>
      <c r="F8" s="505">
        <v>79169</v>
      </c>
      <c r="G8" s="505" t="s">
        <v>304</v>
      </c>
      <c r="H8" s="505">
        <v>66577</v>
      </c>
      <c r="I8" s="505">
        <v>4264</v>
      </c>
      <c r="J8" s="505">
        <v>7741</v>
      </c>
      <c r="K8" s="505">
        <v>39</v>
      </c>
      <c r="L8" s="849">
        <v>548</v>
      </c>
      <c r="M8" s="850">
        <v>5845</v>
      </c>
      <c r="N8" s="99">
        <v>14.7</v>
      </c>
    </row>
    <row r="9" spans="1:14" ht="15.75" customHeight="1">
      <c r="A9" s="1499" t="s">
        <v>138</v>
      </c>
      <c r="B9" s="1530">
        <v>106938</v>
      </c>
      <c r="C9" s="1531">
        <v>909</v>
      </c>
      <c r="D9" s="1531">
        <v>421</v>
      </c>
      <c r="E9" s="1531">
        <v>3026</v>
      </c>
      <c r="F9" s="1531">
        <v>96983</v>
      </c>
      <c r="G9" s="1531" t="s">
        <v>304</v>
      </c>
      <c r="H9" s="1531">
        <v>69535</v>
      </c>
      <c r="I9" s="1531">
        <v>9937</v>
      </c>
      <c r="J9" s="1531">
        <v>16543</v>
      </c>
      <c r="K9" s="1531">
        <v>6</v>
      </c>
      <c r="L9" s="1531">
        <v>962</v>
      </c>
      <c r="M9" s="1532">
        <v>6929</v>
      </c>
      <c r="N9" s="1533">
        <v>20.399999999999999</v>
      </c>
    </row>
    <row r="10" spans="1:14" ht="15.75" customHeight="1">
      <c r="A10" s="597" t="s">
        <v>139</v>
      </c>
      <c r="B10" s="525">
        <v>96710</v>
      </c>
      <c r="C10" s="163">
        <v>985</v>
      </c>
      <c r="D10" s="163">
        <v>636</v>
      </c>
      <c r="E10" s="163">
        <v>6235</v>
      </c>
      <c r="F10" s="163">
        <v>86923</v>
      </c>
      <c r="G10" s="163" t="s">
        <v>304</v>
      </c>
      <c r="H10" s="163">
        <v>73112</v>
      </c>
      <c r="I10" s="163">
        <v>6519</v>
      </c>
      <c r="J10" s="163">
        <v>6745</v>
      </c>
      <c r="K10" s="163" t="s">
        <v>304</v>
      </c>
      <c r="L10" s="163">
        <v>547</v>
      </c>
      <c r="M10" s="164">
        <v>3552</v>
      </c>
      <c r="N10" s="165">
        <v>13.7</v>
      </c>
    </row>
    <row r="11" spans="1:14" ht="15.75" customHeight="1">
      <c r="A11" s="324" t="s">
        <v>140</v>
      </c>
      <c r="B11" s="1481">
        <v>74960</v>
      </c>
      <c r="C11" s="1482">
        <v>936</v>
      </c>
      <c r="D11" s="1482">
        <v>527</v>
      </c>
      <c r="E11" s="1482">
        <v>6450</v>
      </c>
      <c r="F11" s="1482">
        <v>68233</v>
      </c>
      <c r="G11" s="1476" t="s">
        <v>304</v>
      </c>
      <c r="H11" s="1482">
        <v>58304</v>
      </c>
      <c r="I11" s="1482">
        <v>3071</v>
      </c>
      <c r="J11" s="1482">
        <v>6452</v>
      </c>
      <c r="K11" s="1482">
        <v>57</v>
      </c>
      <c r="L11" s="1482">
        <v>349</v>
      </c>
      <c r="M11" s="1534">
        <v>277</v>
      </c>
      <c r="N11" s="1483">
        <v>10.7</v>
      </c>
    </row>
    <row r="12" spans="1:14" s="1207" customFormat="1" ht="15.75" customHeight="1">
      <c r="A12" s="614" t="s">
        <v>141</v>
      </c>
      <c r="B12" s="525">
        <v>95303</v>
      </c>
      <c r="C12" s="163">
        <v>929.68908634486286</v>
      </c>
      <c r="D12" s="163">
        <v>585.05160660678894</v>
      </c>
      <c r="E12" s="163">
        <v>6416</v>
      </c>
      <c r="F12" s="163">
        <v>85540</v>
      </c>
      <c r="G12" s="163" t="s">
        <v>199</v>
      </c>
      <c r="H12" s="163">
        <v>70296</v>
      </c>
      <c r="I12" s="163">
        <v>4197</v>
      </c>
      <c r="J12" s="163">
        <v>10181</v>
      </c>
      <c r="K12" s="163">
        <v>10</v>
      </c>
      <c r="L12" s="163">
        <v>856</v>
      </c>
      <c r="M12" s="164">
        <v>3347</v>
      </c>
      <c r="N12" s="165">
        <v>15</v>
      </c>
    </row>
    <row r="13" spans="1:14" ht="15.75" customHeight="1">
      <c r="A13" s="324" t="s">
        <v>142</v>
      </c>
      <c r="B13" s="1481">
        <v>103497</v>
      </c>
      <c r="C13" s="1482">
        <v>948</v>
      </c>
      <c r="D13" s="1482">
        <v>485</v>
      </c>
      <c r="E13" s="1482">
        <v>7955</v>
      </c>
      <c r="F13" s="1482">
        <v>92953</v>
      </c>
      <c r="G13" s="1482">
        <v>81749</v>
      </c>
      <c r="H13" s="1482" t="s">
        <v>304</v>
      </c>
      <c r="I13" s="1482" t="s">
        <v>304</v>
      </c>
      <c r="J13" s="1482">
        <v>9999</v>
      </c>
      <c r="K13" s="1482">
        <v>13</v>
      </c>
      <c r="L13" s="1482">
        <v>1192</v>
      </c>
      <c r="M13" s="1534">
        <v>2589</v>
      </c>
      <c r="N13" s="1483">
        <v>20.2</v>
      </c>
    </row>
    <row r="14" spans="1:14" ht="15.75" customHeight="1">
      <c r="A14" s="614" t="s">
        <v>143</v>
      </c>
      <c r="B14" s="525">
        <v>76847</v>
      </c>
      <c r="C14" s="163">
        <v>888.89711438389418</v>
      </c>
      <c r="D14" s="163">
        <v>518.87707727084626</v>
      </c>
      <c r="E14" s="163">
        <v>4828</v>
      </c>
      <c r="F14" s="163">
        <v>67205</v>
      </c>
      <c r="G14" s="163">
        <v>0</v>
      </c>
      <c r="H14" s="163">
        <v>56616</v>
      </c>
      <c r="I14" s="163">
        <v>4206</v>
      </c>
      <c r="J14" s="163">
        <v>5855</v>
      </c>
      <c r="K14" s="163">
        <v>95</v>
      </c>
      <c r="L14" s="163">
        <v>433</v>
      </c>
      <c r="M14" s="164">
        <v>4814</v>
      </c>
      <c r="N14" s="165">
        <v>17.600000000000001</v>
      </c>
    </row>
    <row r="15" spans="1:14" ht="15.75" customHeight="1">
      <c r="A15" s="324" t="s">
        <v>144</v>
      </c>
      <c r="B15" s="1481">
        <v>99651</v>
      </c>
      <c r="C15" s="1482">
        <v>1014</v>
      </c>
      <c r="D15" s="1482">
        <v>612</v>
      </c>
      <c r="E15" s="1482">
        <v>10133</v>
      </c>
      <c r="F15" s="1482">
        <v>88312</v>
      </c>
      <c r="G15" s="1482" t="s">
        <v>199</v>
      </c>
      <c r="H15" s="1482">
        <v>74935</v>
      </c>
      <c r="I15" s="1482">
        <v>3770</v>
      </c>
      <c r="J15" s="1482">
        <v>8651</v>
      </c>
      <c r="K15" s="1482" t="s">
        <v>199</v>
      </c>
      <c r="L15" s="1482">
        <v>956</v>
      </c>
      <c r="M15" s="1534">
        <v>1206</v>
      </c>
      <c r="N15" s="1483">
        <v>11.6</v>
      </c>
    </row>
    <row r="16" spans="1:14" ht="15.75" customHeight="1">
      <c r="A16" s="614" t="s">
        <v>145</v>
      </c>
      <c r="B16" s="848">
        <v>127281</v>
      </c>
      <c r="C16" s="184">
        <v>1102</v>
      </c>
      <c r="D16" s="184">
        <v>614</v>
      </c>
      <c r="E16" s="184">
        <v>11318</v>
      </c>
      <c r="F16" s="184">
        <v>113154</v>
      </c>
      <c r="G16" s="201" t="s">
        <v>199</v>
      </c>
      <c r="H16" s="184">
        <v>101469</v>
      </c>
      <c r="I16" s="184">
        <v>2738</v>
      </c>
      <c r="J16" s="184">
        <v>7928</v>
      </c>
      <c r="K16" s="184">
        <v>15</v>
      </c>
      <c r="L16" s="184">
        <v>1003</v>
      </c>
      <c r="M16" s="185">
        <v>2809</v>
      </c>
      <c r="N16" s="186">
        <v>9.1999999999999993</v>
      </c>
    </row>
    <row r="17" spans="1:14" ht="15.75" customHeight="1">
      <c r="A17" s="324" t="s">
        <v>146</v>
      </c>
      <c r="B17" s="1481">
        <v>110440</v>
      </c>
      <c r="C17" s="1482">
        <v>939</v>
      </c>
      <c r="D17" s="1482">
        <v>612</v>
      </c>
      <c r="E17" s="1482">
        <v>7335</v>
      </c>
      <c r="F17" s="1482">
        <v>98160</v>
      </c>
      <c r="G17" s="1482" t="s">
        <v>199</v>
      </c>
      <c r="H17" s="1482">
        <v>88461</v>
      </c>
      <c r="I17" s="1482">
        <v>1024</v>
      </c>
      <c r="J17" s="1482">
        <v>8036</v>
      </c>
      <c r="K17" s="1482" t="s">
        <v>199</v>
      </c>
      <c r="L17" s="1482">
        <v>639</v>
      </c>
      <c r="M17" s="1534">
        <v>4945</v>
      </c>
      <c r="N17" s="1483">
        <v>22.3</v>
      </c>
    </row>
    <row r="18" spans="1:14" s="1207" customFormat="1" ht="15.75" customHeight="1">
      <c r="A18" s="234" t="s">
        <v>710</v>
      </c>
      <c r="B18" s="239">
        <v>97038</v>
      </c>
      <c r="C18" s="240">
        <v>985</v>
      </c>
      <c r="D18" s="240">
        <v>546</v>
      </c>
      <c r="E18" s="240">
        <v>7343</v>
      </c>
      <c r="F18" s="240">
        <v>87722</v>
      </c>
      <c r="G18" s="240" t="s">
        <v>304</v>
      </c>
      <c r="H18" s="240">
        <v>78516</v>
      </c>
      <c r="I18" s="240">
        <v>1958</v>
      </c>
      <c r="J18" s="240">
        <v>6781</v>
      </c>
      <c r="K18" s="240">
        <v>139</v>
      </c>
      <c r="L18" s="240">
        <v>328</v>
      </c>
      <c r="M18" s="241">
        <v>1973</v>
      </c>
      <c r="N18" s="242">
        <v>18.7</v>
      </c>
    </row>
    <row r="19" spans="1:14" s="576" customFormat="1" ht="15.75" customHeight="1">
      <c r="A19" s="324" t="s">
        <v>148</v>
      </c>
      <c r="B19" s="1481">
        <v>165021</v>
      </c>
      <c r="C19" s="1482">
        <v>876</v>
      </c>
      <c r="D19" s="1482">
        <v>665</v>
      </c>
      <c r="E19" s="1482">
        <v>18115</v>
      </c>
      <c r="F19" s="1482">
        <v>140736</v>
      </c>
      <c r="G19" s="1482">
        <v>0</v>
      </c>
      <c r="H19" s="1482">
        <v>118381</v>
      </c>
      <c r="I19" s="1482">
        <v>2763</v>
      </c>
      <c r="J19" s="1482">
        <v>20779</v>
      </c>
      <c r="K19" s="1482">
        <v>0</v>
      </c>
      <c r="L19" s="1482">
        <v>64</v>
      </c>
      <c r="M19" s="1482">
        <v>4919.411399999999</v>
      </c>
      <c r="N19" s="1483">
        <v>15.3</v>
      </c>
    </row>
    <row r="20" spans="1:14" ht="15.75" customHeight="1">
      <c r="A20" s="614" t="s">
        <v>149</v>
      </c>
      <c r="B20" s="525">
        <v>106076</v>
      </c>
      <c r="C20" s="163">
        <v>878</v>
      </c>
      <c r="D20" s="163">
        <v>566</v>
      </c>
      <c r="E20" s="163">
        <v>8845</v>
      </c>
      <c r="F20" s="163">
        <v>91736</v>
      </c>
      <c r="G20" s="163">
        <v>0</v>
      </c>
      <c r="H20" s="163">
        <v>82114</v>
      </c>
      <c r="I20" s="163">
        <v>2293</v>
      </c>
      <c r="J20" s="163">
        <v>5845</v>
      </c>
      <c r="K20" s="163">
        <v>197</v>
      </c>
      <c r="L20" s="163">
        <v>1287</v>
      </c>
      <c r="M20" s="164">
        <v>5495</v>
      </c>
      <c r="N20" s="165">
        <v>17.600000000000001</v>
      </c>
    </row>
    <row r="21" spans="1:14" customFormat="1" ht="15.75" customHeight="1">
      <c r="A21" s="324" t="s">
        <v>150</v>
      </c>
      <c r="B21" s="1481">
        <v>119902</v>
      </c>
      <c r="C21" s="1757">
        <v>890</v>
      </c>
      <c r="D21" s="1757">
        <v>572</v>
      </c>
      <c r="E21" s="1757">
        <v>7268</v>
      </c>
      <c r="F21" s="1757">
        <v>108953</v>
      </c>
      <c r="G21" s="1757">
        <v>0</v>
      </c>
      <c r="H21" s="1757">
        <v>97032</v>
      </c>
      <c r="I21" s="1757">
        <v>3959</v>
      </c>
      <c r="J21" s="1757">
        <v>7522</v>
      </c>
      <c r="K21" s="1757">
        <v>0</v>
      </c>
      <c r="L21" s="1757">
        <v>440</v>
      </c>
      <c r="M21" s="1758">
        <v>3681</v>
      </c>
      <c r="N21" s="1759">
        <v>10.5</v>
      </c>
    </row>
    <row r="22" spans="1:14" ht="15.75" customHeight="1">
      <c r="A22" s="614" t="s">
        <v>151</v>
      </c>
      <c r="B22" s="525">
        <v>100335</v>
      </c>
      <c r="C22" s="163">
        <v>777</v>
      </c>
      <c r="D22" s="163">
        <v>469</v>
      </c>
      <c r="E22" s="163">
        <v>6045</v>
      </c>
      <c r="F22" s="163">
        <v>90460</v>
      </c>
      <c r="G22" s="163" t="s">
        <v>304</v>
      </c>
      <c r="H22" s="163">
        <v>75203</v>
      </c>
      <c r="I22" s="163">
        <v>2579</v>
      </c>
      <c r="J22" s="163">
        <v>12351</v>
      </c>
      <c r="K22" s="163">
        <v>71</v>
      </c>
      <c r="L22" s="163">
        <v>256</v>
      </c>
      <c r="M22" s="164">
        <v>3830</v>
      </c>
      <c r="N22" s="165">
        <v>21.9</v>
      </c>
    </row>
    <row r="23" spans="1:14" ht="15.75" customHeight="1">
      <c r="A23" s="324" t="s">
        <v>216</v>
      </c>
      <c r="B23" s="1481">
        <v>166148</v>
      </c>
      <c r="C23" s="1482">
        <v>748</v>
      </c>
      <c r="D23" s="1482">
        <v>431</v>
      </c>
      <c r="E23" s="1482">
        <v>6281</v>
      </c>
      <c r="F23" s="1482">
        <v>150309</v>
      </c>
      <c r="G23" s="1482">
        <v>127404</v>
      </c>
      <c r="H23" s="1482">
        <v>0</v>
      </c>
      <c r="I23" s="1482">
        <v>0</v>
      </c>
      <c r="J23" s="1482">
        <v>19845</v>
      </c>
      <c r="K23" s="1482">
        <v>100</v>
      </c>
      <c r="L23" s="1482">
        <v>2960</v>
      </c>
      <c r="M23" s="1534">
        <v>9558</v>
      </c>
      <c r="N23" s="1483">
        <v>22.3</v>
      </c>
    </row>
    <row r="24" spans="1:14" ht="15.75" customHeight="1">
      <c r="A24" s="614" t="s">
        <v>153</v>
      </c>
      <c r="B24" s="525">
        <v>97905</v>
      </c>
      <c r="C24" s="163">
        <v>779</v>
      </c>
      <c r="D24" s="163">
        <v>484</v>
      </c>
      <c r="E24" s="163">
        <v>1219</v>
      </c>
      <c r="F24" s="163">
        <f>H24+I24+J24+K24+L24</f>
        <v>92256</v>
      </c>
      <c r="G24" s="163">
        <v>0</v>
      </c>
      <c r="H24" s="163">
        <v>81642</v>
      </c>
      <c r="I24" s="163">
        <v>1553</v>
      </c>
      <c r="J24" s="163">
        <v>7793</v>
      </c>
      <c r="K24" s="163">
        <v>245</v>
      </c>
      <c r="L24" s="163">
        <v>1023</v>
      </c>
      <c r="M24" s="164">
        <v>4430</v>
      </c>
      <c r="N24" s="165">
        <v>16.7</v>
      </c>
    </row>
    <row r="25" spans="1:14" ht="15.75" customHeight="1">
      <c r="A25" s="324" t="s">
        <v>154</v>
      </c>
      <c r="B25" s="1481">
        <v>190338</v>
      </c>
      <c r="C25" s="1760">
        <v>802</v>
      </c>
      <c r="D25" s="1760">
        <v>496</v>
      </c>
      <c r="E25" s="1760">
        <v>13293</v>
      </c>
      <c r="F25" s="1760">
        <v>161324</v>
      </c>
      <c r="G25" s="1760">
        <v>0</v>
      </c>
      <c r="H25" s="1760">
        <v>146443</v>
      </c>
      <c r="I25" s="1760">
        <v>2791</v>
      </c>
      <c r="J25" s="1760">
        <v>8762</v>
      </c>
      <c r="K25" s="1760">
        <v>44</v>
      </c>
      <c r="L25" s="1760">
        <v>3284</v>
      </c>
      <c r="M25" s="1761">
        <v>15721</v>
      </c>
      <c r="N25" s="1762">
        <v>20.9</v>
      </c>
    </row>
    <row r="26" spans="1:14" ht="15.75" customHeight="1">
      <c r="A26" s="614" t="s">
        <v>155</v>
      </c>
      <c r="B26" s="848">
        <v>128777</v>
      </c>
      <c r="C26" s="282">
        <v>810.68951574242988</v>
      </c>
      <c r="D26" s="282">
        <v>409.4776206268694</v>
      </c>
      <c r="E26" s="282">
        <v>6359</v>
      </c>
      <c r="F26" s="282">
        <v>122418</v>
      </c>
      <c r="G26" s="283" t="s">
        <v>304</v>
      </c>
      <c r="H26" s="282">
        <v>91016</v>
      </c>
      <c r="I26" s="282">
        <v>6303</v>
      </c>
      <c r="J26" s="282">
        <v>24246</v>
      </c>
      <c r="K26" s="282">
        <v>127</v>
      </c>
      <c r="L26" s="282">
        <v>726</v>
      </c>
      <c r="M26" s="284" t="s">
        <v>304</v>
      </c>
      <c r="N26" s="285">
        <v>18.872935384424235</v>
      </c>
    </row>
    <row r="27" spans="1:14" ht="15.75" customHeight="1">
      <c r="A27" s="324" t="s">
        <v>156</v>
      </c>
      <c r="B27" s="1481">
        <v>143372</v>
      </c>
      <c r="C27" s="1760">
        <v>698.37350169506522</v>
      </c>
      <c r="D27" s="1760">
        <v>591.71678913532457</v>
      </c>
      <c r="E27" s="1760">
        <v>2792</v>
      </c>
      <c r="F27" s="1760">
        <v>135307</v>
      </c>
      <c r="G27" s="1760" t="s">
        <v>304</v>
      </c>
      <c r="H27" s="1760">
        <v>97670</v>
      </c>
      <c r="I27" s="1760">
        <v>3515</v>
      </c>
      <c r="J27" s="1760">
        <v>30981</v>
      </c>
      <c r="K27" s="1760">
        <v>347</v>
      </c>
      <c r="L27" s="1760">
        <v>2794</v>
      </c>
      <c r="M27" s="1761">
        <v>5273</v>
      </c>
      <c r="N27" s="1762">
        <v>33.564433780654525</v>
      </c>
    </row>
    <row r="28" spans="1:14" ht="15.75" customHeight="1">
      <c r="A28" s="614" t="s">
        <v>157</v>
      </c>
      <c r="B28" s="525">
        <v>112088</v>
      </c>
      <c r="C28" s="476">
        <v>796</v>
      </c>
      <c r="D28" s="476">
        <v>443</v>
      </c>
      <c r="E28" s="476">
        <v>6628</v>
      </c>
      <c r="F28" s="476">
        <v>89947</v>
      </c>
      <c r="G28" s="476" t="s">
        <v>304</v>
      </c>
      <c r="H28" s="476">
        <v>75885</v>
      </c>
      <c r="I28" s="476">
        <v>1082</v>
      </c>
      <c r="J28" s="476">
        <v>12141</v>
      </c>
      <c r="K28" s="476" t="s">
        <v>304</v>
      </c>
      <c r="L28" s="476">
        <v>839</v>
      </c>
      <c r="M28" s="100">
        <v>15513</v>
      </c>
      <c r="N28" s="101">
        <v>32.6</v>
      </c>
    </row>
    <row r="29" spans="1:14" ht="15.75" customHeight="1">
      <c r="A29" s="1499" t="s">
        <v>158</v>
      </c>
      <c r="B29" s="1530">
        <v>146534</v>
      </c>
      <c r="C29" s="1531">
        <v>984</v>
      </c>
      <c r="D29" s="1531">
        <v>638</v>
      </c>
      <c r="E29" s="1531">
        <v>14331</v>
      </c>
      <c r="F29" s="1531">
        <v>123660</v>
      </c>
      <c r="G29" s="1531" t="s">
        <v>304</v>
      </c>
      <c r="H29" s="1531">
        <v>112059</v>
      </c>
      <c r="I29" s="1531">
        <v>4189</v>
      </c>
      <c r="J29" s="1531">
        <v>6283</v>
      </c>
      <c r="K29" s="1531">
        <v>1129</v>
      </c>
      <c r="L29" s="1531" t="s">
        <v>304</v>
      </c>
      <c r="M29" s="1532">
        <v>8543</v>
      </c>
      <c r="N29" s="1533">
        <v>21.655781449405922</v>
      </c>
    </row>
    <row r="30" spans="1:14" s="1207" customFormat="1" ht="15.75" customHeight="1">
      <c r="A30" s="614" t="s">
        <v>217</v>
      </c>
      <c r="B30" s="525">
        <v>144939</v>
      </c>
      <c r="C30" s="163">
        <v>889</v>
      </c>
      <c r="D30" s="163">
        <v>420</v>
      </c>
      <c r="E30" s="163">
        <v>14416</v>
      </c>
      <c r="F30" s="163">
        <v>127772</v>
      </c>
      <c r="G30" s="163" t="s">
        <v>199</v>
      </c>
      <c r="H30" s="163">
        <v>108767</v>
      </c>
      <c r="I30" s="163">
        <v>5643</v>
      </c>
      <c r="J30" s="163">
        <v>11759</v>
      </c>
      <c r="K30" s="163" t="s">
        <v>199</v>
      </c>
      <c r="L30" s="163">
        <v>1603</v>
      </c>
      <c r="M30" s="164">
        <v>2751</v>
      </c>
      <c r="N30" s="165">
        <v>12.4</v>
      </c>
    </row>
    <row r="31" spans="1:14" ht="15.75" customHeight="1">
      <c r="A31" s="324" t="s">
        <v>218</v>
      </c>
      <c r="B31" s="1481">
        <v>78980</v>
      </c>
      <c r="C31" s="1529">
        <v>842</v>
      </c>
      <c r="D31" s="1529">
        <v>494</v>
      </c>
      <c r="E31" s="1529">
        <v>5734</v>
      </c>
      <c r="F31" s="1529">
        <v>69927</v>
      </c>
      <c r="G31" s="1529" t="s">
        <v>304</v>
      </c>
      <c r="H31" s="1529">
        <v>58076</v>
      </c>
      <c r="I31" s="1529">
        <v>7226</v>
      </c>
      <c r="J31" s="1529">
        <v>4355</v>
      </c>
      <c r="K31" s="1529" t="s">
        <v>304</v>
      </c>
      <c r="L31" s="1529">
        <v>270</v>
      </c>
      <c r="M31" s="1763">
        <v>3319</v>
      </c>
      <c r="N31" s="1764">
        <v>11.8</v>
      </c>
    </row>
    <row r="32" spans="1:14" s="1207" customFormat="1" ht="15.75" customHeight="1">
      <c r="A32" s="614" t="s">
        <v>219</v>
      </c>
      <c r="B32" s="1267">
        <v>66591</v>
      </c>
      <c r="C32" s="1268">
        <v>982</v>
      </c>
      <c r="D32" s="1268">
        <v>663</v>
      </c>
      <c r="E32" s="1268">
        <v>4929</v>
      </c>
      <c r="F32" s="1268">
        <v>58510</v>
      </c>
      <c r="G32" s="1268" t="s">
        <v>199</v>
      </c>
      <c r="H32" s="1268">
        <v>49586</v>
      </c>
      <c r="I32" s="1268">
        <v>3762</v>
      </c>
      <c r="J32" s="1268">
        <v>5162</v>
      </c>
      <c r="K32" s="1268" t="s">
        <v>199</v>
      </c>
      <c r="L32" s="1268" t="s">
        <v>199</v>
      </c>
      <c r="M32" s="1268">
        <v>3152</v>
      </c>
      <c r="N32" s="1269">
        <v>17</v>
      </c>
    </row>
    <row r="33" spans="1:14" ht="15.75" customHeight="1">
      <c r="A33" s="324" t="s">
        <v>162</v>
      </c>
      <c r="B33" s="1481">
        <v>113953</v>
      </c>
      <c r="C33" s="1529">
        <v>853.7</v>
      </c>
      <c r="D33" s="1529">
        <v>401.3</v>
      </c>
      <c r="E33" s="1529">
        <v>4625</v>
      </c>
      <c r="F33" s="1529">
        <v>102277</v>
      </c>
      <c r="G33" s="1529" t="s">
        <v>304</v>
      </c>
      <c r="H33" s="1529">
        <v>82501</v>
      </c>
      <c r="I33" s="1529">
        <v>4512</v>
      </c>
      <c r="J33" s="1529">
        <v>15264</v>
      </c>
      <c r="K33" s="1529" t="s">
        <v>304</v>
      </c>
      <c r="L33" s="1529" t="s">
        <v>304</v>
      </c>
      <c r="M33" s="1763">
        <v>7050.58</v>
      </c>
      <c r="N33" s="1764">
        <v>26.8</v>
      </c>
    </row>
    <row r="34" spans="1:14" s="1207" customFormat="1" ht="15.75" customHeight="1">
      <c r="A34" s="614" t="s">
        <v>303</v>
      </c>
      <c r="B34" s="1267">
        <v>81286</v>
      </c>
      <c r="C34" s="1272">
        <v>942</v>
      </c>
      <c r="D34" s="1272">
        <v>394</v>
      </c>
      <c r="E34" s="1272">
        <v>4883</v>
      </c>
      <c r="F34" s="1272">
        <v>75334</v>
      </c>
      <c r="G34" s="1272">
        <v>0</v>
      </c>
      <c r="H34" s="1272">
        <v>68013</v>
      </c>
      <c r="I34" s="1272">
        <v>714</v>
      </c>
      <c r="J34" s="1272">
        <v>6607</v>
      </c>
      <c r="K34" s="1272">
        <v>0</v>
      </c>
      <c r="L34" s="1272">
        <v>0</v>
      </c>
      <c r="M34" s="1272">
        <v>1069</v>
      </c>
      <c r="N34" s="1273">
        <v>19.77</v>
      </c>
    </row>
    <row r="35" spans="1:14" ht="15.75" customHeight="1">
      <c r="A35" s="324" t="s">
        <v>164</v>
      </c>
      <c r="B35" s="1481">
        <v>126101</v>
      </c>
      <c r="C35" s="1529">
        <v>861.32606619419334</v>
      </c>
      <c r="D35" s="1529">
        <v>489.25118333207251</v>
      </c>
      <c r="E35" s="1529">
        <v>7267</v>
      </c>
      <c r="F35" s="1529">
        <v>115053</v>
      </c>
      <c r="G35" s="1765" t="s">
        <v>304</v>
      </c>
      <c r="H35" s="1529">
        <v>97983</v>
      </c>
      <c r="I35" s="1529" t="s">
        <v>304</v>
      </c>
      <c r="J35" s="1529">
        <v>13587</v>
      </c>
      <c r="K35" s="1765">
        <v>428</v>
      </c>
      <c r="L35" s="1529">
        <v>3055</v>
      </c>
      <c r="M35" s="1763">
        <v>3781</v>
      </c>
      <c r="N35" s="1764">
        <v>12.616129471836349</v>
      </c>
    </row>
    <row r="36" spans="1:14" ht="15.75" customHeight="1">
      <c r="A36" s="614" t="s">
        <v>165</v>
      </c>
      <c r="B36" s="525">
        <v>118553</v>
      </c>
      <c r="C36" s="476">
        <v>877.82875843220006</v>
      </c>
      <c r="D36" s="476">
        <v>406.66396668034429</v>
      </c>
      <c r="E36" s="476">
        <v>19073</v>
      </c>
      <c r="F36" s="476">
        <v>95852</v>
      </c>
      <c r="G36" s="476">
        <v>0</v>
      </c>
      <c r="H36" s="476">
        <v>67263</v>
      </c>
      <c r="I36" s="476">
        <v>3895</v>
      </c>
      <c r="J36" s="476">
        <v>24194</v>
      </c>
      <c r="K36" s="476">
        <v>170</v>
      </c>
      <c r="L36" s="476">
        <v>330</v>
      </c>
      <c r="M36" s="100">
        <v>3628</v>
      </c>
      <c r="N36" s="101">
        <v>21.467911574437217</v>
      </c>
    </row>
    <row r="37" spans="1:14" ht="15.75" customHeight="1">
      <c r="A37" s="324" t="s">
        <v>166</v>
      </c>
      <c r="B37" s="1481">
        <v>122790</v>
      </c>
      <c r="C37" s="1529">
        <v>878</v>
      </c>
      <c r="D37" s="1529">
        <v>527</v>
      </c>
      <c r="E37" s="1529">
        <v>18716</v>
      </c>
      <c r="F37" s="1529">
        <v>100974</v>
      </c>
      <c r="G37" s="1766" t="s">
        <v>304</v>
      </c>
      <c r="H37" s="1529">
        <v>90545</v>
      </c>
      <c r="I37" s="1529">
        <v>2236</v>
      </c>
      <c r="J37" s="1529">
        <v>7886</v>
      </c>
      <c r="K37" s="1766">
        <v>129</v>
      </c>
      <c r="L37" s="1766">
        <v>178</v>
      </c>
      <c r="M37" s="1763">
        <v>3100</v>
      </c>
      <c r="N37" s="1764">
        <v>18.600000000000001</v>
      </c>
    </row>
    <row r="38" spans="1:14" ht="15.75" customHeight="1">
      <c r="A38" s="614" t="s">
        <v>167</v>
      </c>
      <c r="B38" s="525">
        <v>112762</v>
      </c>
      <c r="C38" s="476">
        <v>813</v>
      </c>
      <c r="D38" s="476">
        <v>518</v>
      </c>
      <c r="E38" s="476">
        <v>9576</v>
      </c>
      <c r="F38" s="476">
        <v>102770</v>
      </c>
      <c r="G38" s="476" t="s">
        <v>304</v>
      </c>
      <c r="H38" s="476">
        <v>81440</v>
      </c>
      <c r="I38" s="476">
        <v>4098</v>
      </c>
      <c r="J38" s="476">
        <v>16242</v>
      </c>
      <c r="K38" s="476">
        <v>95</v>
      </c>
      <c r="L38" s="476">
        <v>895</v>
      </c>
      <c r="M38" s="476">
        <v>416</v>
      </c>
      <c r="N38" s="101">
        <v>15.5</v>
      </c>
    </row>
    <row r="39" spans="1:14" ht="15.75" customHeight="1">
      <c r="A39" s="324" t="s">
        <v>168</v>
      </c>
      <c r="B39" s="1481">
        <v>129275</v>
      </c>
      <c r="C39" s="1529">
        <v>847</v>
      </c>
      <c r="D39" s="1529">
        <v>496</v>
      </c>
      <c r="E39" s="1529">
        <v>18250</v>
      </c>
      <c r="F39" s="1529">
        <v>108741</v>
      </c>
      <c r="G39" s="1529">
        <v>0</v>
      </c>
      <c r="H39" s="1529">
        <v>92546</v>
      </c>
      <c r="I39" s="1529">
        <v>2364</v>
      </c>
      <c r="J39" s="1529">
        <v>12858</v>
      </c>
      <c r="K39" s="1529">
        <v>258</v>
      </c>
      <c r="L39" s="1529">
        <v>715</v>
      </c>
      <c r="M39" s="1529">
        <v>2284</v>
      </c>
      <c r="N39" s="1764">
        <v>14.9</v>
      </c>
    </row>
    <row r="40" spans="1:14" s="1279" customFormat="1" ht="15.75" customHeight="1">
      <c r="A40" s="614" t="s">
        <v>169</v>
      </c>
      <c r="B40" s="525">
        <v>93521</v>
      </c>
      <c r="C40" s="1304">
        <v>743</v>
      </c>
      <c r="D40" s="1304">
        <v>464</v>
      </c>
      <c r="E40" s="1304">
        <v>2330</v>
      </c>
      <c r="F40" s="1304">
        <v>86193</v>
      </c>
      <c r="G40" s="1304" t="s">
        <v>304</v>
      </c>
      <c r="H40" s="1304">
        <v>76117</v>
      </c>
      <c r="I40" s="1304">
        <v>1667</v>
      </c>
      <c r="J40" s="1304">
        <v>7476</v>
      </c>
      <c r="K40" s="1304" t="s">
        <v>304</v>
      </c>
      <c r="L40" s="1304">
        <v>933</v>
      </c>
      <c r="M40" s="1304">
        <v>4998</v>
      </c>
      <c r="N40" s="1305">
        <v>13.5</v>
      </c>
    </row>
    <row r="41" spans="1:14" ht="15.75" customHeight="1">
      <c r="A41" s="324" t="s">
        <v>170</v>
      </c>
      <c r="B41" s="1481">
        <v>114055</v>
      </c>
      <c r="C41" s="1529">
        <v>766</v>
      </c>
      <c r="D41" s="1529">
        <v>391</v>
      </c>
      <c r="E41" s="1529">
        <v>7909</v>
      </c>
      <c r="F41" s="1529">
        <v>102079</v>
      </c>
      <c r="G41" s="1529">
        <v>0</v>
      </c>
      <c r="H41" s="1529">
        <v>84841</v>
      </c>
      <c r="I41" s="1529">
        <v>2706</v>
      </c>
      <c r="J41" s="1529">
        <v>13319</v>
      </c>
      <c r="K41" s="1529">
        <v>0</v>
      </c>
      <c r="L41" s="1529">
        <v>1213</v>
      </c>
      <c r="M41" s="1763">
        <v>4067</v>
      </c>
      <c r="N41" s="1764">
        <v>15.2</v>
      </c>
    </row>
    <row r="42" spans="1:14" ht="15.75" customHeight="1">
      <c r="A42" s="614" t="s">
        <v>171</v>
      </c>
      <c r="B42" s="525">
        <v>108154</v>
      </c>
      <c r="C42" s="476">
        <v>773</v>
      </c>
      <c r="D42" s="476">
        <v>446</v>
      </c>
      <c r="E42" s="476">
        <v>4199</v>
      </c>
      <c r="F42" s="476">
        <v>98362</v>
      </c>
      <c r="G42" s="476" t="s">
        <v>304</v>
      </c>
      <c r="H42" s="476">
        <v>83981</v>
      </c>
      <c r="I42" s="476">
        <v>1960</v>
      </c>
      <c r="J42" s="476">
        <v>7568</v>
      </c>
      <c r="K42" s="476">
        <v>256</v>
      </c>
      <c r="L42" s="476">
        <v>4597</v>
      </c>
      <c r="M42" s="100">
        <v>5594</v>
      </c>
      <c r="N42" s="101">
        <v>16</v>
      </c>
    </row>
    <row r="43" spans="1:14" ht="15.75" customHeight="1">
      <c r="A43" s="324" t="s">
        <v>172</v>
      </c>
      <c r="B43" s="1481">
        <v>105277</v>
      </c>
      <c r="C43" s="1529">
        <v>828</v>
      </c>
      <c r="D43" s="1529">
        <v>572</v>
      </c>
      <c r="E43" s="1529">
        <v>5323</v>
      </c>
      <c r="F43" s="1529">
        <v>93238</v>
      </c>
      <c r="G43" s="1529">
        <v>0</v>
      </c>
      <c r="H43" s="1529">
        <v>78860</v>
      </c>
      <c r="I43" s="1529">
        <v>2279</v>
      </c>
      <c r="J43" s="1529">
        <v>7312</v>
      </c>
      <c r="K43" s="1529">
        <v>0</v>
      </c>
      <c r="L43" s="1529">
        <v>4787</v>
      </c>
      <c r="M43" s="1763">
        <v>6716</v>
      </c>
      <c r="N43" s="1764">
        <v>13.1</v>
      </c>
    </row>
    <row r="44" spans="1:14" customFormat="1" ht="15.75" customHeight="1">
      <c r="A44" s="614" t="s">
        <v>173</v>
      </c>
      <c r="B44" s="848">
        <v>106835</v>
      </c>
      <c r="C44" s="1142">
        <v>739</v>
      </c>
      <c r="D44" s="1142">
        <v>538</v>
      </c>
      <c r="E44" s="1142">
        <v>1117</v>
      </c>
      <c r="F44" s="1142">
        <v>96059</v>
      </c>
      <c r="G44" s="1142">
        <v>0</v>
      </c>
      <c r="H44" s="1142">
        <v>80780</v>
      </c>
      <c r="I44" s="1142">
        <v>0</v>
      </c>
      <c r="J44" s="1142">
        <v>9073</v>
      </c>
      <c r="K44" s="1142">
        <v>0</v>
      </c>
      <c r="L44" s="1142">
        <v>6206</v>
      </c>
      <c r="M44" s="1143">
        <v>9659</v>
      </c>
      <c r="N44" s="1144">
        <v>18.2</v>
      </c>
    </row>
    <row r="45" spans="1:14" ht="15.75" customHeight="1">
      <c r="A45" s="324" t="s">
        <v>221</v>
      </c>
      <c r="B45" s="1481">
        <v>73176</v>
      </c>
      <c r="C45" s="1529">
        <v>766</v>
      </c>
      <c r="D45" s="1529">
        <v>457</v>
      </c>
      <c r="E45" s="1529">
        <v>4176</v>
      </c>
      <c r="F45" s="1529">
        <v>64038</v>
      </c>
      <c r="G45" s="1529">
        <v>0</v>
      </c>
      <c r="H45" s="1529">
        <v>57666</v>
      </c>
      <c r="I45" s="1529">
        <v>1360</v>
      </c>
      <c r="J45" s="1529">
        <v>4302</v>
      </c>
      <c r="K45" s="1529">
        <v>0</v>
      </c>
      <c r="L45" s="1529">
        <v>710</v>
      </c>
      <c r="M45" s="1763">
        <v>4962</v>
      </c>
      <c r="N45" s="1764">
        <v>13</v>
      </c>
    </row>
    <row r="46" spans="1:14" s="1207" customFormat="1" ht="15.75" customHeight="1">
      <c r="A46" s="614" t="s">
        <v>222</v>
      </c>
      <c r="B46" s="525">
        <v>63978</v>
      </c>
      <c r="C46" s="476">
        <v>773</v>
      </c>
      <c r="D46" s="476">
        <v>419</v>
      </c>
      <c r="E46" s="476">
        <v>2139</v>
      </c>
      <c r="F46" s="476">
        <v>57805</v>
      </c>
      <c r="G46" s="476" t="s">
        <v>304</v>
      </c>
      <c r="H46" s="476">
        <v>45117</v>
      </c>
      <c r="I46" s="476">
        <v>2513</v>
      </c>
      <c r="J46" s="476">
        <v>9546</v>
      </c>
      <c r="K46" s="476">
        <v>93</v>
      </c>
      <c r="L46" s="476">
        <v>536</v>
      </c>
      <c r="M46" s="476">
        <v>4034</v>
      </c>
      <c r="N46" s="853">
        <v>20.3</v>
      </c>
    </row>
    <row r="47" spans="1:14" ht="15.75" customHeight="1">
      <c r="A47" s="324" t="s">
        <v>176</v>
      </c>
      <c r="B47" s="1481">
        <v>166344</v>
      </c>
      <c r="C47" s="1529">
        <v>954.01</v>
      </c>
      <c r="D47" s="1529">
        <v>478</v>
      </c>
      <c r="E47" s="1529">
        <v>5888</v>
      </c>
      <c r="F47" s="1529">
        <v>153259</v>
      </c>
      <c r="G47" s="1529">
        <v>142198</v>
      </c>
      <c r="H47" s="1529" t="s">
        <v>721</v>
      </c>
      <c r="I47" s="1529" t="s">
        <v>721</v>
      </c>
      <c r="J47" s="1529">
        <v>6625</v>
      </c>
      <c r="K47" s="1529" t="s">
        <v>199</v>
      </c>
      <c r="L47" s="1529">
        <v>4436</v>
      </c>
      <c r="M47" s="1763">
        <v>7197</v>
      </c>
      <c r="N47" s="1764">
        <v>8.56</v>
      </c>
    </row>
    <row r="48" spans="1:14" ht="15.75" customHeight="1">
      <c r="A48" s="614" t="s">
        <v>177</v>
      </c>
      <c r="B48" s="848">
        <v>172015</v>
      </c>
      <c r="C48" s="476">
        <v>899</v>
      </c>
      <c r="D48" s="476">
        <v>591</v>
      </c>
      <c r="E48" s="505">
        <v>21403</v>
      </c>
      <c r="F48" s="505">
        <v>146950</v>
      </c>
      <c r="G48" s="505">
        <v>0</v>
      </c>
      <c r="H48" s="505">
        <v>127724</v>
      </c>
      <c r="I48" s="505">
        <v>1610</v>
      </c>
      <c r="J48" s="505">
        <v>10654</v>
      </c>
      <c r="K48" s="505">
        <v>0</v>
      </c>
      <c r="L48" s="476">
        <v>6962</v>
      </c>
      <c r="M48" s="102">
        <v>3662</v>
      </c>
      <c r="N48" s="99">
        <v>17</v>
      </c>
    </row>
    <row r="49" spans="1:14" ht="15.75" customHeight="1">
      <c r="A49" s="324" t="s">
        <v>178</v>
      </c>
      <c r="B49" s="1481">
        <v>133944</v>
      </c>
      <c r="C49" s="1529">
        <v>801</v>
      </c>
      <c r="D49" s="1529">
        <v>446</v>
      </c>
      <c r="E49" s="1529">
        <v>7914</v>
      </c>
      <c r="F49" s="1529">
        <v>122112</v>
      </c>
      <c r="G49" s="1529">
        <v>0</v>
      </c>
      <c r="H49" s="1529">
        <v>102895</v>
      </c>
      <c r="I49" s="1529">
        <v>1191</v>
      </c>
      <c r="J49" s="1529">
        <v>14938</v>
      </c>
      <c r="K49" s="1529" t="s">
        <v>723</v>
      </c>
      <c r="L49" s="1529">
        <v>3088</v>
      </c>
      <c r="M49" s="1763">
        <v>3918</v>
      </c>
      <c r="N49" s="1764">
        <v>13.1</v>
      </c>
    </row>
    <row r="50" spans="1:14" ht="15.75" customHeight="1">
      <c r="A50" s="614" t="s">
        <v>223</v>
      </c>
      <c r="B50" s="525">
        <v>91821</v>
      </c>
      <c r="C50" s="476">
        <v>818</v>
      </c>
      <c r="D50" s="476">
        <v>553</v>
      </c>
      <c r="E50" s="476">
        <v>6443</v>
      </c>
      <c r="F50" s="476">
        <v>82034</v>
      </c>
      <c r="G50" s="506">
        <v>0</v>
      </c>
      <c r="H50" s="476">
        <v>73549</v>
      </c>
      <c r="I50" s="476">
        <v>3222</v>
      </c>
      <c r="J50" s="476">
        <v>4541</v>
      </c>
      <c r="K50" s="506">
        <v>0</v>
      </c>
      <c r="L50" s="505">
        <v>722</v>
      </c>
      <c r="M50" s="102">
        <v>3344</v>
      </c>
      <c r="N50" s="101">
        <v>8.5</v>
      </c>
    </row>
    <row r="51" spans="1:14" ht="15.75" customHeight="1">
      <c r="A51" s="324" t="s">
        <v>180</v>
      </c>
      <c r="B51" s="1481">
        <v>144735</v>
      </c>
      <c r="C51" s="1529">
        <v>820</v>
      </c>
      <c r="D51" s="1529">
        <v>472</v>
      </c>
      <c r="E51" s="1529">
        <v>12698</v>
      </c>
      <c r="F51" s="1529">
        <v>123642</v>
      </c>
      <c r="G51" s="1529">
        <v>0</v>
      </c>
      <c r="H51" s="1529">
        <v>104612</v>
      </c>
      <c r="I51" s="1529">
        <v>6385</v>
      </c>
      <c r="J51" s="1529">
        <v>10331</v>
      </c>
      <c r="K51" s="1529">
        <v>0</v>
      </c>
      <c r="L51" s="1529">
        <v>2314</v>
      </c>
      <c r="M51" s="1763">
        <v>8395</v>
      </c>
      <c r="N51" s="1764">
        <v>15.5</v>
      </c>
    </row>
    <row r="52" spans="1:14" s="1207" customFormat="1" ht="15.75" customHeight="1">
      <c r="A52" s="614" t="s">
        <v>181</v>
      </c>
      <c r="B52" s="525">
        <v>101296</v>
      </c>
      <c r="C52" s="476">
        <v>791</v>
      </c>
      <c r="D52" s="476">
        <v>556</v>
      </c>
      <c r="E52" s="476">
        <v>5580</v>
      </c>
      <c r="F52" s="476">
        <v>81226</v>
      </c>
      <c r="G52" s="476" t="s">
        <v>304</v>
      </c>
      <c r="H52" s="476">
        <v>69507</v>
      </c>
      <c r="I52" s="476">
        <v>2882</v>
      </c>
      <c r="J52" s="476">
        <v>5684</v>
      </c>
      <c r="K52" s="476">
        <v>1097</v>
      </c>
      <c r="L52" s="476">
        <v>2056</v>
      </c>
      <c r="M52" s="100">
        <v>14490</v>
      </c>
      <c r="N52" s="101">
        <v>21.6</v>
      </c>
    </row>
    <row r="53" spans="1:14" ht="15.75" customHeight="1">
      <c r="A53" s="324" t="s">
        <v>182</v>
      </c>
      <c r="B53" s="1481">
        <v>111927</v>
      </c>
      <c r="C53" s="1529">
        <v>856</v>
      </c>
      <c r="D53" s="1529">
        <v>600</v>
      </c>
      <c r="E53" s="1529">
        <v>11168</v>
      </c>
      <c r="F53" s="1529">
        <v>100432</v>
      </c>
      <c r="G53" s="1529">
        <v>91805</v>
      </c>
      <c r="H53" s="1529" t="s">
        <v>304</v>
      </c>
      <c r="I53" s="1529" t="s">
        <v>304</v>
      </c>
      <c r="J53" s="1529">
        <v>6948</v>
      </c>
      <c r="K53" s="1529" t="s">
        <v>304</v>
      </c>
      <c r="L53" s="1529">
        <v>1679</v>
      </c>
      <c r="M53" s="1763">
        <v>327</v>
      </c>
      <c r="N53" s="1764">
        <v>8</v>
      </c>
    </row>
    <row r="54" spans="1:14" s="1207" customFormat="1" ht="15.75" customHeight="1">
      <c r="A54" s="614" t="s">
        <v>224</v>
      </c>
      <c r="B54" s="525">
        <v>62049</v>
      </c>
      <c r="C54" s="476">
        <v>936</v>
      </c>
      <c r="D54" s="476">
        <v>400</v>
      </c>
      <c r="E54" s="476">
        <v>5271</v>
      </c>
      <c r="F54" s="476">
        <v>54935</v>
      </c>
      <c r="G54" s="476" t="s">
        <v>304</v>
      </c>
      <c r="H54" s="476">
        <v>41861</v>
      </c>
      <c r="I54" s="476">
        <v>1224</v>
      </c>
      <c r="J54" s="476">
        <v>11529</v>
      </c>
      <c r="K54" s="476" t="s">
        <v>304</v>
      </c>
      <c r="L54" s="476">
        <v>321</v>
      </c>
      <c r="M54" s="100">
        <v>1843</v>
      </c>
      <c r="N54" s="101">
        <v>21.7</v>
      </c>
    </row>
    <row r="55" spans="1:14" ht="15.75" customHeight="1">
      <c r="A55" s="324" t="s">
        <v>225</v>
      </c>
      <c r="B55" s="1481">
        <v>68763</v>
      </c>
      <c r="C55" s="1529">
        <v>959</v>
      </c>
      <c r="D55" s="1529">
        <v>533</v>
      </c>
      <c r="E55" s="1529">
        <v>9653</v>
      </c>
      <c r="F55" s="1529">
        <v>59110</v>
      </c>
      <c r="G55" s="1529" t="s">
        <v>304</v>
      </c>
      <c r="H55" s="1529">
        <v>46832</v>
      </c>
      <c r="I55" s="1529">
        <v>731</v>
      </c>
      <c r="J55" s="1529">
        <v>11201</v>
      </c>
      <c r="K55" s="1529">
        <v>8</v>
      </c>
      <c r="L55" s="1529">
        <v>338</v>
      </c>
      <c r="M55" s="1763" t="s">
        <v>304</v>
      </c>
      <c r="N55" s="1764">
        <v>25.2</v>
      </c>
    </row>
    <row r="56" spans="1:14" ht="15.75" customHeight="1">
      <c r="A56" s="614" t="s">
        <v>184</v>
      </c>
      <c r="B56" s="848">
        <v>163965</v>
      </c>
      <c r="C56" s="505">
        <v>983</v>
      </c>
      <c r="D56" s="505">
        <v>478</v>
      </c>
      <c r="E56" s="505">
        <v>29489</v>
      </c>
      <c r="F56" s="505">
        <v>134476</v>
      </c>
      <c r="G56" s="505">
        <v>0</v>
      </c>
      <c r="H56" s="505">
        <v>128480</v>
      </c>
      <c r="I56" s="505">
        <v>1295</v>
      </c>
      <c r="J56" s="505">
        <v>4407</v>
      </c>
      <c r="K56" s="505">
        <v>0</v>
      </c>
      <c r="L56" s="505">
        <v>294</v>
      </c>
      <c r="M56" s="102">
        <v>7388</v>
      </c>
      <c r="N56" s="99">
        <v>47.7</v>
      </c>
    </row>
    <row r="57" spans="1:14" ht="15.75" customHeight="1">
      <c r="A57" s="324" t="s">
        <v>226</v>
      </c>
      <c r="B57" s="1481">
        <v>67678</v>
      </c>
      <c r="C57" s="1529">
        <v>896</v>
      </c>
      <c r="D57" s="1529">
        <v>621</v>
      </c>
      <c r="E57" s="1529">
        <v>8851</v>
      </c>
      <c r="F57" s="1529">
        <v>56403</v>
      </c>
      <c r="G57" s="1529">
        <v>0</v>
      </c>
      <c r="H57" s="1529">
        <v>46839</v>
      </c>
      <c r="I57" s="1529">
        <v>2060</v>
      </c>
      <c r="J57" s="1529">
        <v>5292</v>
      </c>
      <c r="K57" s="1529">
        <v>129</v>
      </c>
      <c r="L57" s="1529">
        <v>2083</v>
      </c>
      <c r="M57" s="1763">
        <v>2424</v>
      </c>
      <c r="N57" s="1764">
        <v>13.7</v>
      </c>
    </row>
    <row r="58" spans="1:14" ht="15.75" customHeight="1">
      <c r="A58" s="614" t="s">
        <v>186</v>
      </c>
      <c r="B58" s="848">
        <v>143410</v>
      </c>
      <c r="C58" s="505">
        <v>858</v>
      </c>
      <c r="D58" s="505">
        <v>535</v>
      </c>
      <c r="E58" s="505">
        <v>7358</v>
      </c>
      <c r="F58" s="505">
        <v>131922</v>
      </c>
      <c r="G58" s="505" t="s">
        <v>199</v>
      </c>
      <c r="H58" s="505">
        <v>113781</v>
      </c>
      <c r="I58" s="505">
        <v>3798</v>
      </c>
      <c r="J58" s="505">
        <v>12622</v>
      </c>
      <c r="K58" s="505" t="s">
        <v>199</v>
      </c>
      <c r="L58" s="505">
        <v>1721</v>
      </c>
      <c r="M58" s="102">
        <v>4130</v>
      </c>
      <c r="N58" s="99">
        <v>42.4</v>
      </c>
    </row>
    <row r="59" spans="1:14" ht="15.75" customHeight="1">
      <c r="A59" s="324" t="s">
        <v>187</v>
      </c>
      <c r="B59" s="1530">
        <v>89013</v>
      </c>
      <c r="C59" s="1767">
        <v>982</v>
      </c>
      <c r="D59" s="1767">
        <v>562</v>
      </c>
      <c r="E59" s="1767">
        <v>38032</v>
      </c>
      <c r="F59" s="1767">
        <v>48621</v>
      </c>
      <c r="G59" s="1767" t="s">
        <v>304</v>
      </c>
      <c r="H59" s="1767">
        <v>39235</v>
      </c>
      <c r="I59" s="1767" t="s">
        <v>304</v>
      </c>
      <c r="J59" s="1767">
        <v>6908</v>
      </c>
      <c r="K59" s="1767">
        <v>105</v>
      </c>
      <c r="L59" s="1767">
        <v>2373</v>
      </c>
      <c r="M59" s="1768">
        <v>2360</v>
      </c>
      <c r="N59" s="1769">
        <v>20.5</v>
      </c>
    </row>
    <row r="60" spans="1:14" s="1207" customFormat="1" ht="15.75" customHeight="1">
      <c r="A60" s="614" t="s">
        <v>188</v>
      </c>
      <c r="B60" s="525">
        <v>130724.85999999999</v>
      </c>
      <c r="C60" s="476">
        <v>866</v>
      </c>
      <c r="D60" s="476">
        <v>522</v>
      </c>
      <c r="E60" s="476">
        <v>4655</v>
      </c>
      <c r="F60" s="476">
        <v>126070</v>
      </c>
      <c r="G60" s="476">
        <v>0</v>
      </c>
      <c r="H60" s="476">
        <v>95332</v>
      </c>
      <c r="I60" s="476">
        <v>8494</v>
      </c>
      <c r="J60" s="476">
        <v>21587</v>
      </c>
      <c r="K60" s="476">
        <v>0</v>
      </c>
      <c r="L60" s="476">
        <v>657</v>
      </c>
      <c r="M60" s="100">
        <v>0</v>
      </c>
      <c r="N60" s="101">
        <v>17.100000000000001</v>
      </c>
    </row>
    <row r="61" spans="1:14" ht="15.75" customHeight="1">
      <c r="A61" s="324" t="s">
        <v>189</v>
      </c>
      <c r="B61" s="1481">
        <v>134203</v>
      </c>
      <c r="C61" s="1529">
        <v>732</v>
      </c>
      <c r="D61" s="1529">
        <v>457</v>
      </c>
      <c r="E61" s="1529">
        <v>35779</v>
      </c>
      <c r="F61" s="1529">
        <v>98424</v>
      </c>
      <c r="G61" s="1529" t="s">
        <v>304</v>
      </c>
      <c r="H61" s="1529">
        <v>75757</v>
      </c>
      <c r="I61" s="1529">
        <v>1471</v>
      </c>
      <c r="J61" s="1529">
        <v>18454</v>
      </c>
      <c r="K61" s="1529">
        <v>174</v>
      </c>
      <c r="L61" s="1529">
        <v>2568</v>
      </c>
      <c r="M61" s="1763" t="s">
        <v>304</v>
      </c>
      <c r="N61" s="1764">
        <v>17.600000000000001</v>
      </c>
    </row>
    <row r="62" spans="1:14" ht="15.75" customHeight="1">
      <c r="A62" s="614" t="s">
        <v>190</v>
      </c>
      <c r="B62" s="525">
        <v>110132</v>
      </c>
      <c r="C62" s="476">
        <v>949</v>
      </c>
      <c r="D62" s="476">
        <v>623</v>
      </c>
      <c r="E62" s="476">
        <v>9337</v>
      </c>
      <c r="F62" s="476">
        <v>100795</v>
      </c>
      <c r="G62" s="476" t="s">
        <v>304</v>
      </c>
      <c r="H62" s="476">
        <v>87171</v>
      </c>
      <c r="I62" s="476">
        <v>1050</v>
      </c>
      <c r="J62" s="476">
        <v>9003</v>
      </c>
      <c r="K62" s="476">
        <v>187</v>
      </c>
      <c r="L62" s="476">
        <v>3384</v>
      </c>
      <c r="M62" s="100" t="s">
        <v>304</v>
      </c>
      <c r="N62" s="101">
        <v>16.96</v>
      </c>
    </row>
    <row r="63" spans="1:14" customFormat="1" ht="15.75" customHeight="1">
      <c r="A63" s="324" t="s">
        <v>191</v>
      </c>
      <c r="B63" s="1481">
        <v>97386</v>
      </c>
      <c r="C63" s="1757">
        <v>884</v>
      </c>
      <c r="D63" s="1757">
        <v>597</v>
      </c>
      <c r="E63" s="1757">
        <v>17546</v>
      </c>
      <c r="F63" s="1757">
        <v>78605</v>
      </c>
      <c r="G63" s="1757" t="s">
        <v>304</v>
      </c>
      <c r="H63" s="1757">
        <v>70112</v>
      </c>
      <c r="I63" s="1757">
        <v>798</v>
      </c>
      <c r="J63" s="1757">
        <v>6597</v>
      </c>
      <c r="K63" s="1757" t="s">
        <v>304</v>
      </c>
      <c r="L63" s="1757">
        <v>1098</v>
      </c>
      <c r="M63" s="1757">
        <v>1235</v>
      </c>
      <c r="N63" s="1759">
        <v>21.7</v>
      </c>
    </row>
    <row r="64" spans="1:14" ht="15.75" customHeight="1">
      <c r="A64" s="614" t="s">
        <v>192</v>
      </c>
      <c r="B64" s="852">
        <v>134702</v>
      </c>
      <c r="C64" s="476">
        <v>928</v>
      </c>
      <c r="D64" s="476">
        <v>512</v>
      </c>
      <c r="E64" s="476">
        <v>39118</v>
      </c>
      <c r="F64" s="476">
        <v>88989</v>
      </c>
      <c r="G64" s="476">
        <v>0</v>
      </c>
      <c r="H64" s="476">
        <v>68883</v>
      </c>
      <c r="I64" s="476">
        <v>4665</v>
      </c>
      <c r="J64" s="476">
        <v>14698</v>
      </c>
      <c r="K64" s="476">
        <v>163</v>
      </c>
      <c r="L64" s="476">
        <v>580</v>
      </c>
      <c r="M64" s="476">
        <v>4232</v>
      </c>
      <c r="N64" s="853">
        <v>13.2</v>
      </c>
    </row>
    <row r="65" spans="1:41" ht="15.75" customHeight="1">
      <c r="A65" s="324" t="s">
        <v>227</v>
      </c>
      <c r="B65" s="1770">
        <v>82185</v>
      </c>
      <c r="C65" s="1529">
        <v>947</v>
      </c>
      <c r="D65" s="1529">
        <v>446</v>
      </c>
      <c r="E65" s="1529">
        <v>6189</v>
      </c>
      <c r="F65" s="1529">
        <v>73027</v>
      </c>
      <c r="G65" s="1529">
        <v>0</v>
      </c>
      <c r="H65" s="1529">
        <v>66279</v>
      </c>
      <c r="I65" s="1529">
        <v>3573</v>
      </c>
      <c r="J65" s="1529">
        <v>2884</v>
      </c>
      <c r="K65" s="1529">
        <v>0</v>
      </c>
      <c r="L65" s="1529">
        <v>291</v>
      </c>
      <c r="M65" s="1529">
        <v>2969</v>
      </c>
      <c r="N65" s="1771">
        <v>15.5</v>
      </c>
    </row>
    <row r="66" spans="1:41" ht="15.75" customHeight="1">
      <c r="A66" s="614" t="s">
        <v>194</v>
      </c>
      <c r="B66" s="854">
        <v>154979</v>
      </c>
      <c r="C66" s="505">
        <v>897</v>
      </c>
      <c r="D66" s="505">
        <v>511</v>
      </c>
      <c r="E66" s="505">
        <v>13325</v>
      </c>
      <c r="F66" s="505">
        <v>140035</v>
      </c>
      <c r="G66" s="505" t="s">
        <v>304</v>
      </c>
      <c r="H66" s="505">
        <v>118651</v>
      </c>
      <c r="I66" s="505">
        <v>3790</v>
      </c>
      <c r="J66" s="505">
        <v>17590</v>
      </c>
      <c r="K66" s="505">
        <v>4</v>
      </c>
      <c r="L66" s="505" t="s">
        <v>304</v>
      </c>
      <c r="M66" s="505">
        <v>1619</v>
      </c>
      <c r="N66" s="851">
        <v>18</v>
      </c>
    </row>
    <row r="67" spans="1:41" ht="15.75" customHeight="1">
      <c r="A67" s="324" t="s">
        <v>195</v>
      </c>
      <c r="B67" s="1772">
        <v>133854</v>
      </c>
      <c r="C67" s="1767">
        <v>922</v>
      </c>
      <c r="D67" s="1767">
        <v>661</v>
      </c>
      <c r="E67" s="1767">
        <v>20709</v>
      </c>
      <c r="F67" s="1767">
        <v>112354</v>
      </c>
      <c r="G67" s="1767">
        <v>0</v>
      </c>
      <c r="H67" s="1767">
        <v>90450</v>
      </c>
      <c r="I67" s="1767">
        <v>2786</v>
      </c>
      <c r="J67" s="1767">
        <v>18811</v>
      </c>
      <c r="K67" s="1767">
        <v>0</v>
      </c>
      <c r="L67" s="1767">
        <v>307</v>
      </c>
      <c r="M67" s="1767">
        <v>791</v>
      </c>
      <c r="N67" s="1773">
        <v>14.1</v>
      </c>
    </row>
    <row r="68" spans="1:41" ht="15.75" customHeight="1">
      <c r="A68" s="614" t="s">
        <v>196</v>
      </c>
      <c r="B68" s="854">
        <v>194452</v>
      </c>
      <c r="C68" s="505">
        <v>892</v>
      </c>
      <c r="D68" s="476">
        <v>461</v>
      </c>
      <c r="E68" s="505">
        <v>65808</v>
      </c>
      <c r="F68" s="505">
        <v>127101</v>
      </c>
      <c r="G68" s="850" t="s">
        <v>304</v>
      </c>
      <c r="H68" s="505">
        <v>98109</v>
      </c>
      <c r="I68" s="505">
        <v>1442</v>
      </c>
      <c r="J68" s="505">
        <v>26642</v>
      </c>
      <c r="K68" s="850" t="s">
        <v>304</v>
      </c>
      <c r="L68" s="505">
        <v>908</v>
      </c>
      <c r="M68" s="505">
        <v>1543</v>
      </c>
      <c r="N68" s="851">
        <v>12.6</v>
      </c>
      <c r="T68" s="365"/>
      <c r="AO68" s="568" t="s">
        <v>304</v>
      </c>
    </row>
    <row r="69" spans="1:41" ht="15.75" customHeight="1" thickBot="1">
      <c r="A69" s="324" t="s">
        <v>197</v>
      </c>
      <c r="B69" s="1481">
        <v>96809</v>
      </c>
      <c r="C69" s="1529">
        <v>740</v>
      </c>
      <c r="D69" s="1529">
        <v>451</v>
      </c>
      <c r="E69" s="1529">
        <v>1846</v>
      </c>
      <c r="F69" s="1529">
        <v>94934</v>
      </c>
      <c r="G69" s="1529">
        <v>0</v>
      </c>
      <c r="H69" s="1529">
        <v>80937</v>
      </c>
      <c r="I69" s="1529">
        <v>1859</v>
      </c>
      <c r="J69" s="1529">
        <v>11054</v>
      </c>
      <c r="K69" s="1529">
        <v>137</v>
      </c>
      <c r="L69" s="1529">
        <v>947</v>
      </c>
      <c r="M69" s="1763">
        <v>30</v>
      </c>
      <c r="N69" s="1764">
        <v>15.84</v>
      </c>
      <c r="O69" s="584"/>
    </row>
    <row r="70" spans="1:41" ht="15.75" customHeight="1" thickTop="1">
      <c r="A70" s="624" t="s">
        <v>198</v>
      </c>
      <c r="B70" s="855">
        <f>SUM(B8:B69)</f>
        <v>7108816.8600000003</v>
      </c>
      <c r="C70" s="856" t="s">
        <v>199</v>
      </c>
      <c r="D70" s="856" t="s">
        <v>199</v>
      </c>
      <c r="E70" s="856">
        <f t="shared" ref="E70:M70" si="0">SUM(E8:E69)</f>
        <v>692966</v>
      </c>
      <c r="F70" s="856">
        <f t="shared" si="0"/>
        <v>6161900</v>
      </c>
      <c r="G70" s="856">
        <f t="shared" si="0"/>
        <v>443156</v>
      </c>
      <c r="H70" s="856">
        <f t="shared" si="0"/>
        <v>4766344</v>
      </c>
      <c r="I70" s="856">
        <f t="shared" si="0"/>
        <v>173972</v>
      </c>
      <c r="J70" s="856">
        <f t="shared" si="0"/>
        <v>686970</v>
      </c>
      <c r="K70" s="856">
        <f t="shared" si="0"/>
        <v>6067</v>
      </c>
      <c r="L70" s="856">
        <f t="shared" si="0"/>
        <v>86641</v>
      </c>
      <c r="M70" s="856">
        <f t="shared" si="0"/>
        <v>257726.9914</v>
      </c>
      <c r="N70" s="857" t="s">
        <v>199</v>
      </c>
      <c r="O70" s="584"/>
    </row>
    <row r="71" spans="1:41" ht="15.75" customHeight="1">
      <c r="A71" s="813" t="s">
        <v>200</v>
      </c>
      <c r="B71" s="858">
        <f>AVERAGE(B8:B69)</f>
        <v>114658.33645161291</v>
      </c>
      <c r="C71" s="859">
        <f t="shared" ref="C71:N71" si="1">AVERAGE(C8:C69)</f>
        <v>875.13732327084915</v>
      </c>
      <c r="D71" s="859">
        <f>AVERAGE(D8:D69)</f>
        <v>518.90868134922971</v>
      </c>
      <c r="E71" s="859">
        <f t="shared" si="1"/>
        <v>11176.870967741936</v>
      </c>
      <c r="F71" s="859">
        <f t="shared" si="1"/>
        <v>99385.483870967742</v>
      </c>
      <c r="G71" s="859">
        <f t="shared" si="1"/>
        <v>15827</v>
      </c>
      <c r="H71" s="859">
        <f t="shared" si="1"/>
        <v>80785.491525423728</v>
      </c>
      <c r="I71" s="859">
        <f t="shared" si="1"/>
        <v>3052.1403508771928</v>
      </c>
      <c r="J71" s="859">
        <f t="shared" si="1"/>
        <v>11080.161290322581</v>
      </c>
      <c r="K71" s="859">
        <f t="shared" si="1"/>
        <v>131.89130434782609</v>
      </c>
      <c r="L71" s="859">
        <f t="shared" si="1"/>
        <v>1493.8103448275863</v>
      </c>
      <c r="M71" s="859">
        <f t="shared" si="1"/>
        <v>4443.5688172413793</v>
      </c>
      <c r="N71" s="860">
        <f t="shared" si="1"/>
        <v>17.938825671947715</v>
      </c>
      <c r="O71" s="584"/>
      <c r="T71" s="365"/>
      <c r="AO71" s="568" t="s">
        <v>199</v>
      </c>
    </row>
    <row r="72" spans="1:41" s="641" customFormat="1" ht="15.75" customHeight="1">
      <c r="A72" s="641" t="s">
        <v>201</v>
      </c>
      <c r="B72" s="439"/>
    </row>
    <row r="73" spans="1:41" s="641" customFormat="1" ht="13.95" customHeight="1">
      <c r="B73" s="2335"/>
      <c r="C73" s="2187"/>
      <c r="D73" s="2187"/>
      <c r="E73" s="2187"/>
      <c r="F73" s="2187"/>
      <c r="G73" s="2187"/>
      <c r="H73" s="2187"/>
      <c r="I73" s="2187"/>
      <c r="J73" s="2187"/>
      <c r="K73" s="2187"/>
      <c r="L73" s="2187"/>
      <c r="M73" s="2187"/>
      <c r="N73" s="2187"/>
    </row>
    <row r="74" spans="1:41" s="641" customFormat="1" ht="13.95" customHeight="1">
      <c r="B74" s="831"/>
      <c r="C74" s="831"/>
      <c r="D74" s="831"/>
      <c r="E74" s="831"/>
      <c r="F74" s="831"/>
      <c r="G74" s="831"/>
      <c r="H74" s="831"/>
      <c r="I74" s="831"/>
      <c r="J74" s="831"/>
      <c r="K74" s="831"/>
      <c r="L74" s="831"/>
      <c r="M74" s="831"/>
      <c r="N74" s="831"/>
    </row>
    <row r="75" spans="1:41" s="641" customFormat="1" ht="13.95" customHeight="1">
      <c r="B75" s="831"/>
      <c r="C75" s="831"/>
      <c r="D75" s="831"/>
      <c r="E75" s="831"/>
      <c r="F75" s="831"/>
      <c r="G75" s="831"/>
      <c r="H75" s="831"/>
      <c r="I75" s="831"/>
      <c r="J75" s="831"/>
      <c r="K75" s="831"/>
      <c r="L75" s="831"/>
      <c r="M75" s="831"/>
      <c r="N75" s="831"/>
    </row>
    <row r="76" spans="1:41" s="641" customFormat="1" ht="13.95" customHeight="1">
      <c r="B76" s="831"/>
      <c r="C76" s="831"/>
      <c r="D76" s="831"/>
      <c r="E76" s="831"/>
      <c r="F76" s="831"/>
      <c r="G76" s="831"/>
      <c r="H76" s="831"/>
      <c r="I76" s="831"/>
      <c r="J76" s="831"/>
      <c r="K76" s="831"/>
      <c r="L76" s="831"/>
      <c r="M76" s="831"/>
      <c r="N76" s="831"/>
    </row>
    <row r="77" spans="1:41" s="641" customFormat="1" ht="13.95" customHeight="1"/>
    <row r="78" spans="1:41" s="641" customFormat="1" ht="13.95" customHeight="1"/>
    <row r="79" spans="1:41" ht="16.5" customHeight="1">
      <c r="A79" s="984"/>
      <c r="B79" s="356"/>
      <c r="C79" s="831"/>
      <c r="D79" s="831"/>
    </row>
    <row r="80" spans="1:41" ht="15.75" customHeight="1">
      <c r="A80" s="1059"/>
      <c r="B80" s="356"/>
      <c r="C80" s="2322"/>
      <c r="D80" s="2322"/>
      <c r="E80" s="2323"/>
      <c r="F80" s="2323"/>
      <c r="G80" s="2323"/>
      <c r="H80" s="2323"/>
      <c r="I80" s="2323"/>
      <c r="J80" s="2323"/>
      <c r="K80" s="2323"/>
      <c r="L80" s="2323"/>
      <c r="M80" s="2324"/>
      <c r="N80" s="2324"/>
    </row>
    <row r="81" spans="2:14">
      <c r="B81" s="641"/>
      <c r="C81" s="2324"/>
      <c r="D81" s="2324"/>
      <c r="E81" s="2324"/>
      <c r="F81" s="2324"/>
      <c r="G81" s="2324"/>
      <c r="H81" s="2324"/>
      <c r="I81" s="2324"/>
      <c r="J81" s="2324"/>
      <c r="K81" s="2324"/>
      <c r="L81" s="2324"/>
      <c r="M81" s="2324"/>
      <c r="N81" s="2324"/>
    </row>
    <row r="151" spans="1:14" ht="27" customHeight="1">
      <c r="A151" s="2232"/>
      <c r="B151" s="2232"/>
      <c r="C151" s="2232"/>
      <c r="D151" s="2232"/>
      <c r="E151" s="2232"/>
      <c r="F151" s="2232"/>
      <c r="G151" s="2232"/>
      <c r="H151" s="2232"/>
      <c r="I151" s="2232"/>
      <c r="J151" s="2232"/>
      <c r="K151" s="2232"/>
      <c r="L151" s="2232"/>
      <c r="M151" s="2232"/>
      <c r="N151" s="2232"/>
    </row>
  </sheetData>
  <customSheetViews>
    <customSheetView guid="{429188B7-F8E8-41E0-BAA6-8F869C883D4F}" showGridLines="0">
      <pane xSplit="1" ySplit="6" topLeftCell="B7" activePane="bottomRight" state="frozen"/>
      <selection pane="bottomRight" activeCell="A2" sqref="A2"/>
      <pageMargins left="0" right="0" top="0" bottom="0" header="0" footer="0"/>
      <pageSetup paperSize="8" firstPageNumber="12" orientation="portrait" r:id="rId1"/>
      <headerFooter alignWithMargins="0">
        <oddHeader xml:space="preserve">&amp;L&amp;"ＭＳ Ｐゴシック,太字"&amp;16 ４　環　境&amp;"ＭＳ Ｐゴシック,標準"&amp;11
</oddHeader>
      </headerFooter>
    </customSheetView>
    <customSheetView guid="{CFB8F6A3-286B-44DA-98E2-E06FA9DC17D9}" scale="90" showGridLines="0">
      <pane xSplit="1" ySplit="6" topLeftCell="B43" activePane="bottomRight" state="frozen"/>
      <selection pane="bottomRight" activeCell="A7" sqref="A7:A56"/>
      <pageMargins left="0" right="0" top="0" bottom="0" header="0" footer="0"/>
      <pageSetup paperSize="9" scale="80" firstPageNumber="12" orientation="portrait" useFirstPageNumber="1" r:id="rId2"/>
      <headerFooter alignWithMargins="0"/>
    </customSheetView>
  </customSheetViews>
  <mergeCells count="11">
    <mergeCell ref="A151:N151"/>
    <mergeCell ref="C80:N81"/>
    <mergeCell ref="B3:B5"/>
    <mergeCell ref="C3:C5"/>
    <mergeCell ref="E3:J3"/>
    <mergeCell ref="K3:M3"/>
    <mergeCell ref="M4:M5"/>
    <mergeCell ref="N3:N5"/>
    <mergeCell ref="E4:E5"/>
    <mergeCell ref="D3:D5"/>
    <mergeCell ref="B73:N73"/>
  </mergeCells>
  <phoneticPr fontId="2"/>
  <dataValidations count="1">
    <dataValidation imeMode="disabled" allowBlank="1" showInputMessage="1" showErrorMessage="1" sqref="WVJ11:WVV11 IX11:JJ11 ST11:TF11 ACP11:ADB11 AML11:AMX11 AWH11:AWT11 BGD11:BGP11 BPZ11:BQL11 BZV11:CAH11 CJR11:CKD11 CTN11:CTZ11 DDJ11:DDV11 DNF11:DNR11 DXB11:DXN11 EGX11:EHJ11 EQT11:ERF11 FAP11:FBB11 FKL11:FKX11 FUH11:FUT11 GED11:GEP11 GNZ11:GOL11 GXV11:GYH11 HHR11:HID11 HRN11:HRZ11 IBJ11:IBV11 ILF11:ILR11 IVB11:IVN11 JEX11:JFJ11 JOT11:JPF11 JYP11:JZB11 KIL11:KIX11 KSH11:KST11 LCD11:LCP11 LLZ11:LML11 LVV11:LWH11 MFR11:MGD11 MPN11:MPZ11 MZJ11:MZV11 NJF11:NJR11 NTB11:NTN11 OCX11:ODJ11 OMT11:ONF11 OWP11:OXB11 PGL11:PGX11 PQH11:PQT11 QAD11:QAP11 QJZ11:QKL11 QTV11:QUH11 RDR11:RED11 RNN11:RNZ11 RXJ11:RXV11 SHF11:SHR11 SRB11:SRN11 TAX11:TBJ11 TKT11:TLF11 TUP11:TVB11 UEL11:UEX11 UOH11:UOT11 UYD11:UYP11 VHZ11:VIL11 VRV11:VSH11 WBR11:WCD11 WLN11:WLZ11 WVJ63:WVV63 IX63:JJ63 ST63:TF63 ACP63:ADB63 AML63:AMX63 AWH63:AWT63 BGD63:BGP63 BPZ63:BQL63 BZV63:CAH63 CJR63:CKD63 CTN63:CTZ63 DDJ63:DDV63 DNF63:DNR63 DXB63:DXN63 EGX63:EHJ63 EQT63:ERF63 FAP63:FBB63 FKL63:FKX63 FUH63:FUT63 GED63:GEP63 GNZ63:GOL63 GXV63:GYH63 HHR63:HID63 HRN63:HRZ63 IBJ63:IBV63 ILF63:ILR63 IVB63:IVN63 JEX63:JFJ63 JOT63:JPF63 JYP63:JZB63 KIL63:KIX63 KSH63:KST63 LCD63:LCP63 LLZ63:LML63 LVV63:LWH63 MFR63:MGD63 MPN63:MPZ63 MZJ63:MZV63 NJF63:NJR63 NTB63:NTN63 OCX63:ODJ63 OMT63:ONF63 OWP63:OXB63 PGL63:PGX63 PQH63:PQT63 QAD63:QAP63 QJZ63:QKL63 QTV63:QUH63 RDR63:RED63 RNN63:RNZ63 RXJ63:RXV63 SHF63:SHR63 SRB63:SRN63 TAX63:TBJ63 TKT63:TLF63 TUP63:TVB63 UEL63:UEX63 UOH63:UOT63 UYD63:UYP63 VHZ63:VIL63 VRV63:VSH63 WBR63:WCD63 WLN63:WLZ63 WVJ40:WVV40 IX40:JJ40 ST40:TF40 ACP40:ADB40 AML40:AMX40 AWH40:AWT40 BGD40:BGP40 BPZ40:BQL40 BZV40:CAH40 CJR40:CKD40 CTN40:CTZ40 DDJ40:DDV40 DNF40:DNR40 DXB40:DXN40 EGX40:EHJ40 EQT40:ERF40 FAP40:FBB40 FKL40:FKX40 FUH40:FUT40 GED40:GEP40 GNZ40:GOL40 GXV40:GYH40 HHR40:HID40 HRN40:HRZ40 IBJ40:IBV40 ILF40:ILR40 IVB40:IVN40 JEX40:JFJ40 JOT40:JPF40 JYP40:JZB40 KIL40:KIX40 KSH40:KST40 LCD40:LCP40 LLZ40:LML40 LVV40:LWH40 MFR40:MGD40 MPN40:MPZ40 MZJ40:MZV40 NJF40:NJR40 NTB40:NTN40 OCX40:ODJ40 OMT40:ONF40 OWP40:OXB40 PGL40:PGX40 PQH40:PQT40 QAD40:QAP40 QJZ40:QKL40 QTV40:QUH40 RDR40:RED40 RNN40:RNZ40 RXJ40:RXV40 SHF40:SHR40 SRB40:SRN40 TAX40:TBJ40 TKT40:TLF40 TUP40:TVB40 UEL40:UEX40 UOH40:UOT40 UYD40:UYP40 VHZ40:VIL40 VRV40:VSH40 WBR40:WCD40 WLN40:WLZ40 B8:N69" xr:uid="{00000000-0002-0000-0500-000000000000}"/>
  </dataValidations>
  <pageMargins left="0.74803149606299213" right="0.23622047244094491" top="0.98425196850393704" bottom="0.39370078740157483" header="0.59055118110236227" footer="0.31496062992125984"/>
  <pageSetup paperSize="9" scale="73" firstPageNumber="12" fitToWidth="0" orientation="portrait" r:id="rId3"/>
  <headerFooter alignWithMargins="0">
    <oddHeader xml:space="preserve">&amp;L&amp;"ＭＳ Ｐゴシック,太字"&amp;16 ４　環　境&amp;"ＭＳ Ｐゴシック,標準"&amp;11
</oddHeader>
  </headerFooter>
  <rowBreaks count="1" manualBreakCount="1">
    <brk id="77" max="1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Y132"/>
  <sheetViews>
    <sheetView showGridLines="0" view="pageBreakPreview" zoomScaleNormal="100" zoomScaleSheetLayoutView="100" workbookViewId="0">
      <pane xSplit="1" ySplit="6" topLeftCell="B8" activePane="bottomRight" state="frozen"/>
      <selection activeCell="E53" sqref="E53"/>
      <selection pane="topRight" activeCell="E53" sqref="E53"/>
      <selection pane="bottomLeft" activeCell="E53" sqref="E53"/>
      <selection pane="bottomRight" activeCell="M31" sqref="M31"/>
    </sheetView>
  </sheetViews>
  <sheetFormatPr defaultColWidth="8.77734375" defaultRowHeight="13.2"/>
  <cols>
    <col min="1" max="1" width="12.44140625" style="568" customWidth="1"/>
    <col min="2" max="2" width="8.109375" style="568" customWidth="1"/>
    <col min="3" max="3" width="9.77734375" style="568" customWidth="1"/>
    <col min="4" max="4" width="10" style="568" customWidth="1"/>
    <col min="5" max="5" width="11.77734375" style="568" customWidth="1"/>
    <col min="6" max="6" width="8.21875" style="568" customWidth="1"/>
    <col min="7" max="7" width="7.5546875" style="568" customWidth="1"/>
    <col min="8" max="8" width="13" style="568" customWidth="1"/>
    <col min="9" max="9" width="8.77734375" style="568" customWidth="1"/>
    <col min="10" max="10" width="11.6640625" style="568" customWidth="1"/>
    <col min="11" max="11" width="7.88671875" style="568" customWidth="1"/>
    <col min="12" max="12" width="9.6640625" style="568" customWidth="1"/>
    <col min="13" max="13" width="9" style="568" customWidth="1"/>
    <col min="14" max="14" width="7.88671875" style="568" customWidth="1"/>
    <col min="15" max="15" width="8.21875" style="568" customWidth="1"/>
    <col min="16" max="16" width="12.44140625" style="568" customWidth="1"/>
    <col min="17" max="17" width="9.44140625" style="568" customWidth="1"/>
    <col min="18" max="18" width="9.33203125" style="568" customWidth="1"/>
    <col min="19" max="19" width="8.88671875" style="568" customWidth="1"/>
    <col min="20" max="20" width="12.44140625" style="568" customWidth="1"/>
    <col min="21" max="21" width="8" style="568" customWidth="1"/>
    <col min="22" max="22" width="1.44140625" style="568" customWidth="1"/>
    <col min="23" max="23" width="12.5546875" style="568" customWidth="1"/>
    <col min="24" max="24" width="9.77734375" style="568" customWidth="1"/>
    <col min="25" max="26" width="8.77734375" style="568"/>
    <col min="27" max="27" width="21.109375" style="568" bestFit="1" customWidth="1"/>
    <col min="28" max="28" width="19.77734375" style="568" bestFit="1" customWidth="1"/>
    <col min="29" max="29" width="11.5546875" style="568" customWidth="1"/>
    <col min="30" max="16384" width="8.77734375" style="568"/>
  </cols>
  <sheetData>
    <row r="1" spans="1:25" ht="18.75" customHeight="1">
      <c r="A1" s="567" t="s">
        <v>321</v>
      </c>
      <c r="C1" s="303"/>
      <c r="D1" s="303"/>
      <c r="E1" s="303"/>
      <c r="F1" s="303"/>
      <c r="G1" s="303"/>
      <c r="H1" s="303"/>
      <c r="I1" s="303"/>
      <c r="J1" s="303"/>
      <c r="K1" s="303"/>
      <c r="L1" s="569"/>
      <c r="M1" s="2347"/>
      <c r="N1" s="2347"/>
      <c r="O1" s="2347"/>
      <c r="P1" s="2347"/>
      <c r="Q1" s="2347"/>
      <c r="R1" s="569"/>
      <c r="S1" s="567"/>
      <c r="T1" s="567"/>
      <c r="U1" s="567"/>
      <c r="W1" s="303"/>
      <c r="X1" s="303"/>
    </row>
    <row r="2" spans="1:25" ht="18.75" customHeight="1">
      <c r="A2" s="569"/>
      <c r="B2" s="304"/>
      <c r="C2" s="304"/>
      <c r="D2" s="304"/>
      <c r="E2" s="304"/>
      <c r="F2" s="304"/>
      <c r="G2" s="304"/>
      <c r="H2" s="304"/>
      <c r="I2" s="304"/>
      <c r="J2" s="304"/>
      <c r="K2" s="304"/>
      <c r="L2" s="570"/>
      <c r="M2" s="2348"/>
      <c r="N2" s="2348"/>
      <c r="O2" s="2348"/>
      <c r="P2" s="2348"/>
      <c r="Q2" s="2348"/>
      <c r="R2" s="570"/>
      <c r="S2" s="571"/>
      <c r="T2" s="571"/>
      <c r="U2" s="571"/>
      <c r="W2" s="303"/>
      <c r="X2" s="303"/>
    </row>
    <row r="3" spans="1:25" s="576" customFormat="1" ht="17.25" customHeight="1">
      <c r="A3" s="572" t="s">
        <v>322</v>
      </c>
      <c r="B3" s="2354" t="s">
        <v>41</v>
      </c>
      <c r="C3" s="2355"/>
      <c r="D3" s="2356"/>
      <c r="E3" s="573" t="s">
        <v>323</v>
      </c>
      <c r="F3" s="574"/>
      <c r="G3" s="574"/>
      <c r="H3" s="574"/>
      <c r="I3" s="574"/>
      <c r="J3" s="575"/>
      <c r="K3" s="1392"/>
      <c r="L3" s="2346" t="s">
        <v>324</v>
      </c>
      <c r="M3" s="2349"/>
      <c r="N3" s="2344" t="s">
        <v>749</v>
      </c>
      <c r="O3" s="2345"/>
      <c r="P3" s="2345"/>
      <c r="Q3" s="2346"/>
      <c r="R3" s="2344" t="s">
        <v>325</v>
      </c>
      <c r="S3" s="2345"/>
      <c r="T3" s="2345"/>
      <c r="U3" s="2346"/>
      <c r="W3" s="2338" t="s">
        <v>326</v>
      </c>
      <c r="X3" s="2339"/>
    </row>
    <row r="4" spans="1:25" ht="17.25" customHeight="1">
      <c r="A4" s="577"/>
      <c r="B4" s="2362" t="s">
        <v>327</v>
      </c>
      <c r="C4" s="2363"/>
      <c r="D4" s="2364"/>
      <c r="E4" s="2099"/>
      <c r="F4" s="2360" t="s">
        <v>328</v>
      </c>
      <c r="G4" s="2361"/>
      <c r="H4" s="2360" t="s">
        <v>329</v>
      </c>
      <c r="I4" s="2361"/>
      <c r="J4" s="2357" t="s">
        <v>330</v>
      </c>
      <c r="K4" s="2358"/>
      <c r="L4" s="2336" t="s">
        <v>331</v>
      </c>
      <c r="M4" s="2350" t="s">
        <v>332</v>
      </c>
      <c r="N4" s="2342" t="s">
        <v>333</v>
      </c>
      <c r="O4" s="2359"/>
      <c r="P4" s="2352" t="s">
        <v>334</v>
      </c>
      <c r="Q4" s="2353"/>
      <c r="R4" s="2342" t="s">
        <v>333</v>
      </c>
      <c r="S4" s="2343"/>
      <c r="T4" s="2352" t="s">
        <v>335</v>
      </c>
      <c r="U4" s="2353"/>
      <c r="W4" s="2366" t="s">
        <v>336</v>
      </c>
      <c r="X4" s="2340" t="s">
        <v>337</v>
      </c>
    </row>
    <row r="5" spans="1:25" ht="17.25" customHeight="1">
      <c r="A5" s="578"/>
      <c r="B5" s="579" t="s">
        <v>338</v>
      </c>
      <c r="C5" s="580" t="s">
        <v>339</v>
      </c>
      <c r="D5" s="581" t="s">
        <v>340</v>
      </c>
      <c r="E5" s="582"/>
      <c r="F5" s="2100"/>
      <c r="G5" s="580" t="s">
        <v>341</v>
      </c>
      <c r="H5" s="583"/>
      <c r="I5" s="580" t="s">
        <v>341</v>
      </c>
      <c r="J5" s="2101"/>
      <c r="K5" s="1393" t="s">
        <v>341</v>
      </c>
      <c r="L5" s="2337"/>
      <c r="M5" s="2351"/>
      <c r="N5" s="584"/>
      <c r="O5" s="517" t="s">
        <v>342</v>
      </c>
      <c r="P5" s="585"/>
      <c r="Q5" s="586" t="s">
        <v>343</v>
      </c>
      <c r="R5" s="587"/>
      <c r="S5" s="517" t="s">
        <v>342</v>
      </c>
      <c r="T5" s="588"/>
      <c r="U5" s="517" t="s">
        <v>344</v>
      </c>
      <c r="V5" s="1352"/>
      <c r="W5" s="2367"/>
      <c r="X5" s="2341"/>
    </row>
    <row r="6" spans="1:25" ht="17.25" customHeight="1">
      <c r="A6" s="589" t="s">
        <v>345</v>
      </c>
      <c r="B6" s="590" t="s">
        <v>346</v>
      </c>
      <c r="C6" s="591" t="s">
        <v>346</v>
      </c>
      <c r="D6" s="591" t="s">
        <v>346</v>
      </c>
      <c r="E6" s="591" t="s">
        <v>125</v>
      </c>
      <c r="F6" s="591" t="s">
        <v>125</v>
      </c>
      <c r="G6" s="591" t="s">
        <v>129</v>
      </c>
      <c r="H6" s="591" t="s">
        <v>125</v>
      </c>
      <c r="I6" s="591" t="s">
        <v>129</v>
      </c>
      <c r="J6" s="592" t="s">
        <v>125</v>
      </c>
      <c r="K6" s="594" t="s">
        <v>129</v>
      </c>
      <c r="L6" s="1387" t="s">
        <v>347</v>
      </c>
      <c r="M6" s="593" t="s">
        <v>348</v>
      </c>
      <c r="N6" s="590" t="s">
        <v>349</v>
      </c>
      <c r="O6" s="592" t="s">
        <v>129</v>
      </c>
      <c r="P6" s="591" t="s">
        <v>350</v>
      </c>
      <c r="Q6" s="594" t="s">
        <v>350</v>
      </c>
      <c r="R6" s="590" t="s">
        <v>346</v>
      </c>
      <c r="S6" s="591" t="s">
        <v>129</v>
      </c>
      <c r="T6" s="591" t="s">
        <v>350</v>
      </c>
      <c r="U6" s="595" t="s">
        <v>351</v>
      </c>
      <c r="V6" s="596"/>
      <c r="W6" s="590" t="s">
        <v>301</v>
      </c>
      <c r="X6" s="594" t="s">
        <v>352</v>
      </c>
    </row>
    <row r="7" spans="1:25" ht="17.25" hidden="1" customHeight="1">
      <c r="A7" s="577"/>
      <c r="B7" s="887"/>
      <c r="C7" s="2102"/>
      <c r="D7" s="2102"/>
      <c r="E7" s="2102"/>
      <c r="F7" s="2102"/>
      <c r="G7" s="2102"/>
      <c r="H7" s="2102"/>
      <c r="I7" s="2102"/>
      <c r="J7" s="2103"/>
      <c r="K7" s="2104"/>
      <c r="L7" s="1388"/>
      <c r="M7" s="888"/>
      <c r="N7" s="887"/>
      <c r="O7" s="136"/>
      <c r="P7" s="136"/>
      <c r="Q7" s="137"/>
      <c r="R7" s="887"/>
      <c r="S7" s="511"/>
      <c r="T7" s="511"/>
      <c r="U7" s="137"/>
      <c r="W7" s="887"/>
      <c r="X7" s="137"/>
    </row>
    <row r="8" spans="1:25" s="544" customFormat="1" ht="15.75" customHeight="1">
      <c r="A8" s="597" t="s">
        <v>137</v>
      </c>
      <c r="B8" s="598">
        <v>50</v>
      </c>
      <c r="C8" s="599">
        <v>1593</v>
      </c>
      <c r="D8" s="599">
        <v>9719</v>
      </c>
      <c r="E8" s="599">
        <v>105260</v>
      </c>
      <c r="F8" s="599">
        <v>520</v>
      </c>
      <c r="G8" s="600">
        <v>0.5</v>
      </c>
      <c r="H8" s="599">
        <v>16640</v>
      </c>
      <c r="I8" s="600">
        <v>15.8</v>
      </c>
      <c r="J8" s="599">
        <v>88100</v>
      </c>
      <c r="K8" s="1394">
        <v>83.7</v>
      </c>
      <c r="L8" s="1389">
        <v>1098</v>
      </c>
      <c r="M8" s="601">
        <v>157</v>
      </c>
      <c r="N8" s="598">
        <v>285</v>
      </c>
      <c r="O8" s="483">
        <v>-0.7</v>
      </c>
      <c r="P8" s="602">
        <v>204064</v>
      </c>
      <c r="Q8" s="603">
        <v>716</v>
      </c>
      <c r="R8" s="604">
        <v>2448</v>
      </c>
      <c r="S8" s="605">
        <v>-14.9</v>
      </c>
      <c r="T8" s="606">
        <v>633405</v>
      </c>
      <c r="U8" s="607">
        <v>259</v>
      </c>
      <c r="V8" s="608"/>
      <c r="W8" s="598">
        <v>6021600</v>
      </c>
      <c r="X8" s="607">
        <v>10328</v>
      </c>
    </row>
    <row r="9" spans="1:25" s="1525" customFormat="1" ht="15.75" customHeight="1">
      <c r="A9" s="1499" t="s">
        <v>138</v>
      </c>
      <c r="B9" s="1406">
        <v>98</v>
      </c>
      <c r="C9" s="1965">
        <v>2041</v>
      </c>
      <c r="D9" s="1965">
        <v>11877</v>
      </c>
      <c r="E9" s="1965">
        <v>140107</v>
      </c>
      <c r="F9" s="1965">
        <v>1066</v>
      </c>
      <c r="G9" s="1975">
        <v>0.8</v>
      </c>
      <c r="H9" s="1965">
        <v>22603</v>
      </c>
      <c r="I9" s="1975">
        <v>16.100000000000001</v>
      </c>
      <c r="J9" s="2105">
        <v>116438</v>
      </c>
      <c r="K9" s="2106">
        <v>83.1</v>
      </c>
      <c r="L9" s="1511">
        <v>11596</v>
      </c>
      <c r="M9" s="1513">
        <v>902</v>
      </c>
      <c r="N9" s="1406">
        <v>425</v>
      </c>
      <c r="O9" s="1524">
        <v>-0.47</v>
      </c>
      <c r="P9" s="1408">
        <v>224527.7</v>
      </c>
      <c r="Q9" s="1409">
        <v>528.29999999999995</v>
      </c>
      <c r="R9" s="1406">
        <v>2895</v>
      </c>
      <c r="S9" s="1411">
        <v>-6.6</v>
      </c>
      <c r="T9" s="1407">
        <v>1154161</v>
      </c>
      <c r="U9" s="1409">
        <v>399</v>
      </c>
      <c r="W9" s="1406">
        <v>4867500</v>
      </c>
      <c r="X9" s="1409">
        <v>5182</v>
      </c>
      <c r="Y9" s="1526"/>
    </row>
    <row r="10" spans="1:25" s="544" customFormat="1" ht="15.75" customHeight="1">
      <c r="A10" s="597" t="s">
        <v>139</v>
      </c>
      <c r="B10" s="541">
        <v>43</v>
      </c>
      <c r="C10" s="2107">
        <v>1537</v>
      </c>
      <c r="D10" s="2107">
        <v>10850</v>
      </c>
      <c r="E10" s="2107">
        <v>115343</v>
      </c>
      <c r="F10" s="2107">
        <v>401</v>
      </c>
      <c r="G10" s="2108">
        <v>0.4</v>
      </c>
      <c r="H10" s="2107">
        <v>16752</v>
      </c>
      <c r="I10" s="2108">
        <v>14.5</v>
      </c>
      <c r="J10" s="2109">
        <v>98190</v>
      </c>
      <c r="K10" s="2110">
        <v>85.1</v>
      </c>
      <c r="L10" s="1385">
        <v>4580</v>
      </c>
      <c r="M10" s="610">
        <v>1470</v>
      </c>
      <c r="N10" s="541">
        <v>206</v>
      </c>
      <c r="O10" s="161">
        <v>-0.48</v>
      </c>
      <c r="P10" s="160">
        <v>89471</v>
      </c>
      <c r="Q10" s="162">
        <v>435</v>
      </c>
      <c r="R10" s="541">
        <v>2800</v>
      </c>
      <c r="S10" s="159">
        <v>-6.2918340026773762</v>
      </c>
      <c r="T10" s="158">
        <v>971359</v>
      </c>
      <c r="U10" s="162">
        <v>346</v>
      </c>
      <c r="W10" s="611">
        <v>6150122</v>
      </c>
      <c r="X10" s="162">
        <v>5104</v>
      </c>
      <c r="Y10" s="609"/>
    </row>
    <row r="11" spans="1:25" s="544" customFormat="1" ht="15.75" customHeight="1">
      <c r="A11" s="324" t="s">
        <v>140</v>
      </c>
      <c r="B11" s="543">
        <v>72</v>
      </c>
      <c r="C11" s="2111">
        <v>1525</v>
      </c>
      <c r="D11" s="2111">
        <v>8885</v>
      </c>
      <c r="E11" s="2111">
        <v>105095</v>
      </c>
      <c r="F11" s="2111">
        <v>1207</v>
      </c>
      <c r="G11" s="2112">
        <v>1.1484847043151436</v>
      </c>
      <c r="H11" s="2111">
        <v>23898</v>
      </c>
      <c r="I11" s="2112">
        <v>22.739426233407869</v>
      </c>
      <c r="J11" s="2113">
        <v>79990</v>
      </c>
      <c r="K11" s="2114">
        <v>76.112089062276993</v>
      </c>
      <c r="L11" s="1527">
        <v>1973</v>
      </c>
      <c r="M11" s="1475">
        <v>1173</v>
      </c>
      <c r="N11" s="543">
        <v>356</v>
      </c>
      <c r="O11" s="1476">
        <v>-2.2000000000000002</v>
      </c>
      <c r="P11" s="1477">
        <v>572133</v>
      </c>
      <c r="Q11" s="1478">
        <v>1607</v>
      </c>
      <c r="R11" s="543">
        <v>2354</v>
      </c>
      <c r="S11" s="1479">
        <v>-9.0065713181291063</v>
      </c>
      <c r="T11" s="1480">
        <v>734774</v>
      </c>
      <c r="U11" s="1478">
        <v>312.13848768054373</v>
      </c>
      <c r="W11" s="543">
        <v>6070310</v>
      </c>
      <c r="X11" s="1478">
        <v>3553</v>
      </c>
      <c r="Y11" s="609"/>
    </row>
    <row r="12" spans="1:25" s="1210" customFormat="1" ht="15.75" customHeight="1">
      <c r="A12" s="614" t="s">
        <v>141</v>
      </c>
      <c r="B12" s="531">
        <v>73</v>
      </c>
      <c r="C12" s="1944">
        <v>1506</v>
      </c>
      <c r="D12" s="2094">
        <v>12610</v>
      </c>
      <c r="E12" s="2107">
        <v>141204</v>
      </c>
      <c r="F12" s="2107">
        <v>1054</v>
      </c>
      <c r="G12" s="2108">
        <v>0.7</v>
      </c>
      <c r="H12" s="2107">
        <v>16886</v>
      </c>
      <c r="I12" s="2108">
        <v>12</v>
      </c>
      <c r="J12" s="2109">
        <v>123264</v>
      </c>
      <c r="K12" s="2110">
        <v>87.3</v>
      </c>
      <c r="L12" s="1385">
        <v>6854</v>
      </c>
      <c r="M12" s="610">
        <v>2212</v>
      </c>
      <c r="N12" s="541">
        <v>190</v>
      </c>
      <c r="O12" s="1303">
        <v>-1</v>
      </c>
      <c r="P12" s="160">
        <v>132635</v>
      </c>
      <c r="Q12" s="162">
        <v>698</v>
      </c>
      <c r="R12" s="541">
        <v>3068</v>
      </c>
      <c r="S12" s="159">
        <v>-6.1</v>
      </c>
      <c r="T12" s="158">
        <v>1177885</v>
      </c>
      <c r="U12" s="162">
        <v>384</v>
      </c>
      <c r="V12" s="612"/>
      <c r="W12" s="530">
        <v>4245354</v>
      </c>
      <c r="X12" s="157">
        <v>5517</v>
      </c>
      <c r="Y12" s="1211"/>
    </row>
    <row r="13" spans="1:25" s="544" customFormat="1" ht="15.75" customHeight="1">
      <c r="A13" s="324" t="s">
        <v>142</v>
      </c>
      <c r="B13" s="1436">
        <v>80</v>
      </c>
      <c r="C13" s="1940">
        <v>1866</v>
      </c>
      <c r="D13" s="2115">
        <v>12247</v>
      </c>
      <c r="E13" s="2111">
        <v>147035</v>
      </c>
      <c r="F13" s="2111">
        <v>879</v>
      </c>
      <c r="G13" s="2112">
        <v>0.6</v>
      </c>
      <c r="H13" s="2111">
        <v>21250</v>
      </c>
      <c r="I13" s="2112">
        <v>14.452341279287245</v>
      </c>
      <c r="J13" s="2113">
        <v>124906</v>
      </c>
      <c r="K13" s="2114">
        <v>84.949841874383651</v>
      </c>
      <c r="L13" s="1474">
        <v>6378</v>
      </c>
      <c r="M13" s="1475">
        <v>1998</v>
      </c>
      <c r="N13" s="543">
        <v>301</v>
      </c>
      <c r="O13" s="1528">
        <v>-0.33112582781457123</v>
      </c>
      <c r="P13" s="1477">
        <v>310055</v>
      </c>
      <c r="Q13" s="1478">
        <v>1030.0830564784053</v>
      </c>
      <c r="R13" s="543">
        <v>3068</v>
      </c>
      <c r="S13" s="1479">
        <v>-8.4</v>
      </c>
      <c r="T13" s="1480">
        <v>1104968</v>
      </c>
      <c r="U13" s="1478">
        <v>360</v>
      </c>
      <c r="V13" s="529"/>
      <c r="W13" s="1424">
        <v>6992335</v>
      </c>
      <c r="X13" s="1468">
        <v>4970</v>
      </c>
      <c r="Y13" s="613"/>
    </row>
    <row r="14" spans="1:25" s="544" customFormat="1" ht="15.75" customHeight="1">
      <c r="A14" s="614" t="s">
        <v>143</v>
      </c>
      <c r="B14" s="531">
        <v>60</v>
      </c>
      <c r="C14" s="1944">
        <v>1828</v>
      </c>
      <c r="D14" s="2094">
        <v>10666</v>
      </c>
      <c r="E14" s="2107">
        <f>F14+H14+J14</f>
        <v>127658</v>
      </c>
      <c r="F14" s="2107">
        <v>612</v>
      </c>
      <c r="G14" s="2108">
        <f>100*F14/E14</f>
        <v>0.47940591267292298</v>
      </c>
      <c r="H14" s="2107">
        <v>21213</v>
      </c>
      <c r="I14" s="2108">
        <f>100*H14/E14</f>
        <v>16.61705494367764</v>
      </c>
      <c r="J14" s="2109">
        <v>105833</v>
      </c>
      <c r="K14" s="2110">
        <f>100*J14/E14</f>
        <v>82.903539143649439</v>
      </c>
      <c r="L14" s="1385">
        <v>4120.7</v>
      </c>
      <c r="M14" s="610">
        <v>1805</v>
      </c>
      <c r="N14" s="541">
        <v>396</v>
      </c>
      <c r="O14" s="161">
        <v>0</v>
      </c>
      <c r="P14" s="160">
        <v>249449</v>
      </c>
      <c r="Q14" s="162">
        <v>629.92171717171721</v>
      </c>
      <c r="R14" s="541">
        <v>2693</v>
      </c>
      <c r="S14" s="159">
        <f>100*(R14-2866)/2866</f>
        <v>-6.0362875087229586</v>
      </c>
      <c r="T14" s="158">
        <v>1010884</v>
      </c>
      <c r="U14" s="162">
        <f>T14/R14</f>
        <v>375.37467508354996</v>
      </c>
      <c r="V14" s="529"/>
      <c r="W14" s="530">
        <v>2842700</v>
      </c>
      <c r="X14" s="157">
        <v>4797</v>
      </c>
      <c r="Y14" s="613"/>
    </row>
    <row r="15" spans="1:25" s="544" customFormat="1" ht="15.75" customHeight="1">
      <c r="A15" s="324" t="s">
        <v>144</v>
      </c>
      <c r="B15" s="1731">
        <v>53</v>
      </c>
      <c r="C15" s="2116">
        <v>1772</v>
      </c>
      <c r="D15" s="2116">
        <v>10407</v>
      </c>
      <c r="E15" s="2116">
        <v>141252</v>
      </c>
      <c r="F15" s="2116">
        <v>647</v>
      </c>
      <c r="G15" s="2117">
        <v>0.49131482185875502</v>
      </c>
      <c r="H15" s="2116">
        <v>27975</v>
      </c>
      <c r="I15" s="2117">
        <v>19.805029309319515</v>
      </c>
      <c r="J15" s="2116">
        <v>112630</v>
      </c>
      <c r="K15" s="2118">
        <v>79.736924078951091</v>
      </c>
      <c r="L15" s="1527">
        <v>4737</v>
      </c>
      <c r="M15" s="1475">
        <v>3236</v>
      </c>
      <c r="N15" s="1732">
        <v>371</v>
      </c>
      <c r="O15" s="1476">
        <v>-0.3</v>
      </c>
      <c r="P15" s="1732">
        <v>475842</v>
      </c>
      <c r="Q15" s="1733">
        <v>1282.5929919137466</v>
      </c>
      <c r="R15" s="1731">
        <v>2519</v>
      </c>
      <c r="S15" s="1903">
        <v>-23.3</v>
      </c>
      <c r="T15" s="1900">
        <v>785229</v>
      </c>
      <c r="U15" s="1901">
        <v>312</v>
      </c>
      <c r="V15" s="1902"/>
      <c r="W15" s="1734">
        <v>8418543</v>
      </c>
      <c r="X15" s="1735">
        <v>5717</v>
      </c>
      <c r="Y15" s="609"/>
    </row>
    <row r="16" spans="1:25" s="544" customFormat="1" ht="15.75" customHeight="1">
      <c r="A16" s="614" t="s">
        <v>145</v>
      </c>
      <c r="B16" s="538">
        <v>72</v>
      </c>
      <c r="C16" s="1963">
        <v>2560</v>
      </c>
      <c r="D16" s="2119">
        <v>12635</v>
      </c>
      <c r="E16" s="2120">
        <v>168675</v>
      </c>
      <c r="F16" s="2120">
        <v>796</v>
      </c>
      <c r="G16" s="2108">
        <v>0.5</v>
      </c>
      <c r="H16" s="2120">
        <v>35401</v>
      </c>
      <c r="I16" s="2108">
        <v>21</v>
      </c>
      <c r="J16" s="2109">
        <v>132478</v>
      </c>
      <c r="K16" s="2110">
        <v>78.5</v>
      </c>
      <c r="L16" s="1390">
        <v>9097</v>
      </c>
      <c r="M16" s="539">
        <v>3663</v>
      </c>
      <c r="N16" s="540">
        <v>451</v>
      </c>
      <c r="O16" s="182">
        <v>-1.1000000000000001</v>
      </c>
      <c r="P16" s="160">
        <v>708255</v>
      </c>
      <c r="Q16" s="162">
        <v>1570</v>
      </c>
      <c r="R16" s="541">
        <v>3092</v>
      </c>
      <c r="S16" s="1904">
        <v>-8.1</v>
      </c>
      <c r="T16" s="1385">
        <v>1401370</v>
      </c>
      <c r="U16" s="162">
        <v>453</v>
      </c>
      <c r="V16" s="612"/>
      <c r="W16" s="530">
        <v>3991286</v>
      </c>
      <c r="X16" s="157">
        <v>5782</v>
      </c>
      <c r="Y16" s="613"/>
    </row>
    <row r="17" spans="1:25" s="544" customFormat="1" ht="15.75" customHeight="1">
      <c r="A17" s="324" t="s">
        <v>146</v>
      </c>
      <c r="B17" s="1436">
        <v>110</v>
      </c>
      <c r="C17" s="1940">
        <v>2724</v>
      </c>
      <c r="D17" s="2115">
        <v>11034</v>
      </c>
      <c r="E17" s="2111">
        <v>143648</v>
      </c>
      <c r="F17" s="2111">
        <v>1699</v>
      </c>
      <c r="G17" s="2112">
        <v>1.2</v>
      </c>
      <c r="H17" s="2111">
        <v>43070</v>
      </c>
      <c r="I17" s="2112">
        <v>30</v>
      </c>
      <c r="J17" s="2113">
        <v>98879</v>
      </c>
      <c r="K17" s="2114">
        <v>68.8</v>
      </c>
      <c r="L17" s="1474">
        <v>4569</v>
      </c>
      <c r="M17" s="1475">
        <v>3211</v>
      </c>
      <c r="N17" s="543">
        <v>665</v>
      </c>
      <c r="O17" s="1476">
        <v>-0.3</v>
      </c>
      <c r="P17" s="1477">
        <v>1079854</v>
      </c>
      <c r="Q17" s="1478">
        <v>1624</v>
      </c>
      <c r="R17" s="543">
        <v>2961</v>
      </c>
      <c r="S17" s="1905">
        <v>-3.3</v>
      </c>
      <c r="T17" s="1474">
        <v>810233</v>
      </c>
      <c r="U17" s="1478">
        <v>274</v>
      </c>
      <c r="V17" s="529"/>
      <c r="W17" s="1424">
        <v>7068737</v>
      </c>
      <c r="X17" s="1468">
        <v>6567</v>
      </c>
      <c r="Y17" s="613"/>
    </row>
    <row r="18" spans="1:25" s="1229" customFormat="1" ht="15.75" customHeight="1">
      <c r="A18" s="234" t="s">
        <v>710</v>
      </c>
      <c r="B18" s="220">
        <v>36</v>
      </c>
      <c r="C18" s="2121">
        <v>1603</v>
      </c>
      <c r="D18" s="2122">
        <v>10803</v>
      </c>
      <c r="E18" s="2121">
        <v>144093</v>
      </c>
      <c r="F18" s="2121">
        <v>439</v>
      </c>
      <c r="G18" s="2123">
        <v>0.3</v>
      </c>
      <c r="H18" s="2121">
        <v>17030</v>
      </c>
      <c r="I18" s="2123">
        <v>11.8</v>
      </c>
      <c r="J18" s="2122">
        <v>126624</v>
      </c>
      <c r="K18" s="2124">
        <v>87.9</v>
      </c>
      <c r="L18" s="244">
        <v>3719</v>
      </c>
      <c r="M18" s="1226">
        <v>2129</v>
      </c>
      <c r="N18" s="220">
        <v>237</v>
      </c>
      <c r="O18" s="1227">
        <v>-1.3</v>
      </c>
      <c r="P18" s="243">
        <v>171325</v>
      </c>
      <c r="Q18" s="212">
        <v>723</v>
      </c>
      <c r="R18" s="220">
        <v>2717</v>
      </c>
      <c r="S18" s="235">
        <v>-4.8</v>
      </c>
      <c r="T18" s="236">
        <v>1568693</v>
      </c>
      <c r="U18" s="212">
        <v>577.29999999999995</v>
      </c>
      <c r="V18" s="237"/>
      <c r="W18" s="204">
        <v>2511000</v>
      </c>
      <c r="X18" s="238">
        <v>4223</v>
      </c>
      <c r="Y18" s="1228"/>
    </row>
    <row r="19" spans="1:25" s="544" customFormat="1" ht="15.75" customHeight="1">
      <c r="A19" s="324" t="s">
        <v>148</v>
      </c>
      <c r="B19" s="1436">
        <v>99</v>
      </c>
      <c r="C19" s="1940">
        <v>3119</v>
      </c>
      <c r="D19" s="2115">
        <v>17735</v>
      </c>
      <c r="E19" s="2111">
        <v>241786</v>
      </c>
      <c r="F19" s="2111">
        <v>1158</v>
      </c>
      <c r="G19" s="2112">
        <v>0.47893591853953493</v>
      </c>
      <c r="H19" s="2111">
        <v>48760</v>
      </c>
      <c r="I19" s="2112">
        <v>20.166593599298555</v>
      </c>
      <c r="J19" s="2113">
        <v>191868</v>
      </c>
      <c r="K19" s="2114">
        <v>79.354470482161915</v>
      </c>
      <c r="L19" s="1474">
        <v>9472</v>
      </c>
      <c r="M19" s="1475">
        <v>3332</v>
      </c>
      <c r="N19" s="543">
        <v>631</v>
      </c>
      <c r="O19" s="1476">
        <v>0.15873015873015872</v>
      </c>
      <c r="P19" s="1477">
        <v>2286519</v>
      </c>
      <c r="Q19" s="1478">
        <v>3623.6434231378762</v>
      </c>
      <c r="R19" s="543">
        <v>4355</v>
      </c>
      <c r="S19" s="1479">
        <v>-9.157279933249896</v>
      </c>
      <c r="T19" s="1480">
        <v>2424044</v>
      </c>
      <c r="U19" s="1478">
        <v>556.61171067738235</v>
      </c>
      <c r="V19" s="529"/>
      <c r="W19" s="1424">
        <v>15736300</v>
      </c>
      <c r="X19" s="1468">
        <v>6615</v>
      </c>
      <c r="Y19" s="613"/>
    </row>
    <row r="20" spans="1:25" s="544" customFormat="1" ht="15.75" customHeight="1">
      <c r="A20" s="614" t="s">
        <v>149</v>
      </c>
      <c r="B20" s="538">
        <v>183</v>
      </c>
      <c r="C20" s="1963">
        <v>2580</v>
      </c>
      <c r="D20" s="2119">
        <v>12150</v>
      </c>
      <c r="E20" s="2120">
        <v>162431</v>
      </c>
      <c r="F20" s="2120">
        <v>2605</v>
      </c>
      <c r="G20" s="2125">
        <v>1.6</v>
      </c>
      <c r="H20" s="2120">
        <v>32817</v>
      </c>
      <c r="I20" s="2125">
        <v>20.2</v>
      </c>
      <c r="J20" s="2126">
        <v>127009</v>
      </c>
      <c r="K20" s="2127">
        <v>78.2</v>
      </c>
      <c r="L20" s="1390">
        <v>5278.14</v>
      </c>
      <c r="M20" s="539">
        <v>2953</v>
      </c>
      <c r="N20" s="540">
        <v>557</v>
      </c>
      <c r="O20" s="161">
        <v>0</v>
      </c>
      <c r="P20" s="181">
        <v>577918</v>
      </c>
      <c r="Q20" s="183">
        <v>1038</v>
      </c>
      <c r="R20" s="541">
        <v>2932</v>
      </c>
      <c r="S20" s="159">
        <v>-10.220000000000001</v>
      </c>
      <c r="T20" s="158">
        <v>1107625</v>
      </c>
      <c r="U20" s="162">
        <v>377.8</v>
      </c>
      <c r="V20" s="529"/>
      <c r="W20" s="542">
        <v>10573555</v>
      </c>
      <c r="X20" s="157">
        <v>2439</v>
      </c>
      <c r="Y20" s="613"/>
    </row>
    <row r="21" spans="1:25" s="544" customFormat="1" ht="15.75" customHeight="1">
      <c r="A21" s="324" t="s">
        <v>150</v>
      </c>
      <c r="B21" s="1436">
        <v>80</v>
      </c>
      <c r="C21" s="1940">
        <v>2980</v>
      </c>
      <c r="D21" s="2115">
        <v>13722</v>
      </c>
      <c r="E21" s="2111">
        <v>184300</v>
      </c>
      <c r="F21" s="2111">
        <v>890</v>
      </c>
      <c r="G21" s="2112">
        <v>0.5</v>
      </c>
      <c r="H21" s="2111">
        <v>43333</v>
      </c>
      <c r="I21" s="2112">
        <v>23.5</v>
      </c>
      <c r="J21" s="2113">
        <v>140077</v>
      </c>
      <c r="K21" s="2114">
        <v>76</v>
      </c>
      <c r="L21" s="1474">
        <v>2975</v>
      </c>
      <c r="M21" s="1475">
        <v>2574</v>
      </c>
      <c r="N21" s="543">
        <v>770</v>
      </c>
      <c r="O21" s="1528">
        <v>-1</v>
      </c>
      <c r="P21" s="1473">
        <v>957787</v>
      </c>
      <c r="Q21" s="1736">
        <v>1243</v>
      </c>
      <c r="R21" s="543">
        <v>3504</v>
      </c>
      <c r="S21" s="1472">
        <v>-6</v>
      </c>
      <c r="T21" s="1471">
        <v>1638268</v>
      </c>
      <c r="U21" s="1736">
        <v>468</v>
      </c>
      <c r="V21" s="529"/>
      <c r="W21" s="1424">
        <v>6816381</v>
      </c>
      <c r="X21" s="1488">
        <v>3896</v>
      </c>
      <c r="Y21" s="613"/>
    </row>
    <row r="22" spans="1:25" s="544" customFormat="1" ht="15.75" customHeight="1">
      <c r="A22" s="614" t="s">
        <v>151</v>
      </c>
      <c r="B22" s="538">
        <v>18</v>
      </c>
      <c r="C22" s="1963">
        <v>2092</v>
      </c>
      <c r="D22" s="2119">
        <v>8835</v>
      </c>
      <c r="E22" s="2120">
        <v>141957</v>
      </c>
      <c r="F22" s="2120">
        <v>233</v>
      </c>
      <c r="G22" s="2125">
        <v>0.2</v>
      </c>
      <c r="H22" s="2120">
        <v>30291</v>
      </c>
      <c r="I22" s="2125">
        <v>21.3</v>
      </c>
      <c r="J22" s="2126">
        <v>111433</v>
      </c>
      <c r="K22" s="2127">
        <v>78.5</v>
      </c>
      <c r="L22" s="1390">
        <v>1976</v>
      </c>
      <c r="M22" s="539">
        <v>1259</v>
      </c>
      <c r="N22" s="540">
        <v>571</v>
      </c>
      <c r="O22" s="182">
        <f>576/571</f>
        <v>1.0087565674255692</v>
      </c>
      <c r="P22" s="181">
        <v>87815</v>
      </c>
      <c r="Q22" s="183">
        <f>P22/N22</f>
        <v>153.79159369527144</v>
      </c>
      <c r="R22" s="541">
        <v>2081</v>
      </c>
      <c r="S22" s="159">
        <v>-4.6287809349220901E-2</v>
      </c>
      <c r="T22" s="158">
        <v>736297</v>
      </c>
      <c r="U22" s="162">
        <v>353.81883709754925</v>
      </c>
      <c r="V22" s="529"/>
      <c r="W22" s="542">
        <v>7358000</v>
      </c>
      <c r="X22" s="157">
        <v>1458</v>
      </c>
      <c r="Y22" s="613"/>
    </row>
    <row r="23" spans="1:25" s="544" customFormat="1" ht="15.75" customHeight="1">
      <c r="A23" s="324" t="s">
        <v>216</v>
      </c>
      <c r="B23" s="543">
        <v>48</v>
      </c>
      <c r="C23" s="2111">
        <v>5627</v>
      </c>
      <c r="D23" s="2111">
        <v>13384</v>
      </c>
      <c r="E23" s="2111">
        <v>179305</v>
      </c>
      <c r="F23" s="2111">
        <v>337</v>
      </c>
      <c r="G23" s="2112">
        <f>F23/E23*100</f>
        <v>0.18794790998577843</v>
      </c>
      <c r="H23" s="2111">
        <v>46660</v>
      </c>
      <c r="I23" s="2112">
        <f>H23/E23*100</f>
        <v>26.02269875352054</v>
      </c>
      <c r="J23" s="2113">
        <v>132308</v>
      </c>
      <c r="K23" s="2114">
        <f>J23/E23*100</f>
        <v>73.789353336493676</v>
      </c>
      <c r="L23" s="1474">
        <v>389</v>
      </c>
      <c r="M23" s="1475">
        <v>387</v>
      </c>
      <c r="N23" s="543">
        <v>1695</v>
      </c>
      <c r="O23" s="1476">
        <v>-0.5</v>
      </c>
      <c r="P23" s="1477">
        <v>562201</v>
      </c>
      <c r="Q23" s="1478">
        <v>332</v>
      </c>
      <c r="R23" s="543">
        <v>2924</v>
      </c>
      <c r="S23" s="1479">
        <f>$R$23/3388*100-100</f>
        <v>-13.695395513577338</v>
      </c>
      <c r="T23" s="1480">
        <v>1015680</v>
      </c>
      <c r="U23" s="1478">
        <f>T23/R23</f>
        <v>347.35978112175104</v>
      </c>
      <c r="W23" s="1737">
        <v>2348819</v>
      </c>
      <c r="X23" s="1735">
        <v>1241</v>
      </c>
    </row>
    <row r="24" spans="1:25" s="544" customFormat="1" ht="15.75" customHeight="1">
      <c r="A24" s="614" t="s">
        <v>153</v>
      </c>
      <c r="B24" s="540">
        <v>18</v>
      </c>
      <c r="C24" s="2120">
        <v>1903</v>
      </c>
      <c r="D24" s="2120">
        <v>8658</v>
      </c>
      <c r="E24" s="2120">
        <v>112120</v>
      </c>
      <c r="F24" s="2120">
        <v>104</v>
      </c>
      <c r="G24" s="2125">
        <v>0.1</v>
      </c>
      <c r="H24" s="2120">
        <v>19587</v>
      </c>
      <c r="I24" s="2125">
        <v>17.5</v>
      </c>
      <c r="J24" s="2126">
        <v>92429</v>
      </c>
      <c r="K24" s="2127">
        <v>82.4</v>
      </c>
      <c r="L24" s="1390">
        <v>674.3</v>
      </c>
      <c r="M24" s="539">
        <v>417</v>
      </c>
      <c r="N24" s="540">
        <v>459</v>
      </c>
      <c r="O24" s="182">
        <v>-0.43</v>
      </c>
      <c r="P24" s="181">
        <v>243792</v>
      </c>
      <c r="Q24" s="183">
        <v>531</v>
      </c>
      <c r="R24" s="541">
        <v>2180</v>
      </c>
      <c r="S24" s="159">
        <v>-9.0500000000000007</v>
      </c>
      <c r="T24" s="158">
        <v>778909</v>
      </c>
      <c r="U24" s="162">
        <v>357</v>
      </c>
      <c r="W24" s="540">
        <v>55053549</v>
      </c>
      <c r="X24" s="162">
        <v>841</v>
      </c>
    </row>
    <row r="25" spans="1:25" s="544" customFormat="1" ht="15.75" customHeight="1">
      <c r="A25" s="324" t="s">
        <v>154</v>
      </c>
      <c r="B25" s="543">
        <v>36</v>
      </c>
      <c r="C25" s="2111">
        <v>2066</v>
      </c>
      <c r="D25" s="2111">
        <v>13446</v>
      </c>
      <c r="E25" s="2111">
        <v>202602</v>
      </c>
      <c r="F25" s="2111">
        <v>223</v>
      </c>
      <c r="G25" s="2112">
        <v>0.1</v>
      </c>
      <c r="H25" s="2111">
        <v>29084</v>
      </c>
      <c r="I25" s="2112">
        <v>14.4</v>
      </c>
      <c r="J25" s="2113">
        <v>173295</v>
      </c>
      <c r="K25" s="2114">
        <v>85.5</v>
      </c>
      <c r="L25" s="1474">
        <v>765</v>
      </c>
      <c r="M25" s="1475">
        <v>632</v>
      </c>
      <c r="N25" s="543">
        <v>358</v>
      </c>
      <c r="O25" s="1738">
        <v>-0.3</v>
      </c>
      <c r="P25" s="1739">
        <v>843857</v>
      </c>
      <c r="Q25" s="1740">
        <v>2357</v>
      </c>
      <c r="R25" s="543">
        <v>2784</v>
      </c>
      <c r="S25" s="1741">
        <v>-8.6999999999999993</v>
      </c>
      <c r="T25" s="1688">
        <v>1155161</v>
      </c>
      <c r="U25" s="1740">
        <v>415</v>
      </c>
      <c r="W25" s="543">
        <v>1537363</v>
      </c>
      <c r="X25" s="1740">
        <v>1489</v>
      </c>
    </row>
    <row r="26" spans="1:25" s="544" customFormat="1" ht="15.75" customHeight="1">
      <c r="A26" s="614" t="s">
        <v>155</v>
      </c>
      <c r="B26" s="540">
        <v>26</v>
      </c>
      <c r="C26" s="2120">
        <v>1756</v>
      </c>
      <c r="D26" s="2120">
        <v>10418</v>
      </c>
      <c r="E26" s="2120">
        <v>154921</v>
      </c>
      <c r="F26" s="2120">
        <v>234</v>
      </c>
      <c r="G26" s="2128">
        <f>F26/$E$26*100</f>
        <v>0.15104472602164976</v>
      </c>
      <c r="H26" s="2120">
        <v>20109</v>
      </c>
      <c r="I26" s="2128">
        <f>H26/$E$26*100</f>
        <v>12.980164083629722</v>
      </c>
      <c r="J26" s="2126">
        <v>134578</v>
      </c>
      <c r="K26" s="2129">
        <f>J26/$E$26*100</f>
        <v>86.868791190348631</v>
      </c>
      <c r="L26" s="1390">
        <v>1892</v>
      </c>
      <c r="M26" s="539">
        <v>767</v>
      </c>
      <c r="N26" s="540">
        <v>294</v>
      </c>
      <c r="O26" s="161">
        <v>0.34129692832764502</v>
      </c>
      <c r="P26" s="1883">
        <v>299592</v>
      </c>
      <c r="Q26" s="281">
        <v>1019</v>
      </c>
      <c r="R26" s="541">
        <v>2259</v>
      </c>
      <c r="S26" s="451">
        <v>-5.8</v>
      </c>
      <c r="T26" s="449">
        <v>893877</v>
      </c>
      <c r="U26" s="281">
        <v>396</v>
      </c>
      <c r="W26" s="615">
        <v>4848516</v>
      </c>
      <c r="X26" s="281">
        <v>2584</v>
      </c>
    </row>
    <row r="27" spans="1:25" s="544" customFormat="1" ht="15.75" customHeight="1">
      <c r="A27" s="324" t="s">
        <v>156</v>
      </c>
      <c r="B27" s="543">
        <v>41</v>
      </c>
      <c r="C27" s="2111">
        <v>3097</v>
      </c>
      <c r="D27" s="2111">
        <f>17666-B27-C27-71</f>
        <v>14457</v>
      </c>
      <c r="E27" s="2111">
        <f>F27+H27+J27</f>
        <v>230731</v>
      </c>
      <c r="F27" s="2111">
        <v>346</v>
      </c>
      <c r="G27" s="2112">
        <v>0.14000000000000001</v>
      </c>
      <c r="H27" s="2111">
        <v>32255</v>
      </c>
      <c r="I27" s="2112">
        <v>14</v>
      </c>
      <c r="J27" s="2113">
        <f>205161-7031</f>
        <v>198130</v>
      </c>
      <c r="K27" s="2114">
        <v>85.9</v>
      </c>
      <c r="L27" s="1474">
        <v>234</v>
      </c>
      <c r="M27" s="1475">
        <v>342</v>
      </c>
      <c r="N27" s="543">
        <v>652</v>
      </c>
      <c r="O27" s="1738">
        <f>(652-657)/657*100</f>
        <v>-0.76103500761035003</v>
      </c>
      <c r="P27" s="1739">
        <v>478266</v>
      </c>
      <c r="Q27" s="1740">
        <v>733.53703987730103</v>
      </c>
      <c r="R27" s="543">
        <v>3044</v>
      </c>
      <c r="S27" s="1741">
        <f>R27/17666</f>
        <v>0.17230838899581116</v>
      </c>
      <c r="T27" s="1688">
        <v>1252561</v>
      </c>
      <c r="U27" s="1740">
        <v>411</v>
      </c>
      <c r="V27" s="1740"/>
      <c r="W27" s="1739">
        <v>9012133</v>
      </c>
      <c r="X27" s="1740">
        <v>2409</v>
      </c>
    </row>
    <row r="28" spans="1:25" s="544" customFormat="1" ht="15.75" customHeight="1">
      <c r="A28" s="614" t="s">
        <v>157</v>
      </c>
      <c r="B28" s="540">
        <v>34</v>
      </c>
      <c r="C28" s="2120">
        <v>1861</v>
      </c>
      <c r="D28" s="2120">
        <v>9782</v>
      </c>
      <c r="E28" s="2120">
        <v>118198</v>
      </c>
      <c r="F28" s="2120">
        <v>527</v>
      </c>
      <c r="G28" s="2125">
        <v>0.4</v>
      </c>
      <c r="H28" s="2120">
        <v>23283</v>
      </c>
      <c r="I28" s="2125">
        <v>19.7</v>
      </c>
      <c r="J28" s="2126">
        <v>94388</v>
      </c>
      <c r="K28" s="2127">
        <v>79.900000000000006</v>
      </c>
      <c r="L28" s="1390">
        <v>356.59</v>
      </c>
      <c r="M28" s="539">
        <v>333</v>
      </c>
      <c r="N28" s="540">
        <v>272</v>
      </c>
      <c r="O28" s="483">
        <v>0</v>
      </c>
      <c r="P28" s="105">
        <v>713719.1</v>
      </c>
      <c r="Q28" s="106">
        <v>2623.9</v>
      </c>
      <c r="R28" s="541">
        <v>2160</v>
      </c>
      <c r="S28" s="484">
        <v>-14.4</v>
      </c>
      <c r="T28" s="485">
        <v>502168</v>
      </c>
      <c r="U28" s="104">
        <v>232</v>
      </c>
      <c r="W28" s="540">
        <v>10319542</v>
      </c>
      <c r="X28" s="104">
        <v>1985</v>
      </c>
    </row>
    <row r="29" spans="1:25" s="1525" customFormat="1" ht="15.75" customHeight="1">
      <c r="A29" s="1499" t="s">
        <v>158</v>
      </c>
      <c r="B29" s="1406">
        <v>141</v>
      </c>
      <c r="C29" s="1965">
        <v>3408</v>
      </c>
      <c r="D29" s="1965">
        <v>15907</v>
      </c>
      <c r="E29" s="1965">
        <v>221130</v>
      </c>
      <c r="F29" s="1965">
        <v>2076</v>
      </c>
      <c r="G29" s="1975">
        <v>0.9</v>
      </c>
      <c r="H29" s="1965">
        <v>60824</v>
      </c>
      <c r="I29" s="1975">
        <v>27.5</v>
      </c>
      <c r="J29" s="2105">
        <v>158230</v>
      </c>
      <c r="K29" s="1968">
        <v>71.599999999999994</v>
      </c>
      <c r="L29" s="1511">
        <v>10477</v>
      </c>
      <c r="M29" s="1513">
        <v>3565</v>
      </c>
      <c r="N29" s="1406">
        <v>876</v>
      </c>
      <c r="O29" s="1524">
        <v>-1.24013528748591</v>
      </c>
      <c r="P29" s="1408">
        <v>1448225</v>
      </c>
      <c r="Q29" s="1409">
        <v>1653.2248858447488</v>
      </c>
      <c r="R29" s="1406">
        <v>4206</v>
      </c>
      <c r="S29" s="1411">
        <v>-5.9</v>
      </c>
      <c r="T29" s="1407">
        <v>1633272</v>
      </c>
      <c r="U29" s="1409">
        <v>388.3</v>
      </c>
      <c r="W29" s="1406">
        <v>5298013</v>
      </c>
      <c r="X29" s="1409">
        <v>7378</v>
      </c>
    </row>
    <row r="30" spans="1:25" s="1210" customFormat="1" ht="15.75" customHeight="1">
      <c r="A30" s="614" t="s">
        <v>217</v>
      </c>
      <c r="B30" s="541">
        <v>88</v>
      </c>
      <c r="C30" s="2107">
        <v>3921</v>
      </c>
      <c r="D30" s="2107">
        <v>21102</v>
      </c>
      <c r="E30" s="2107">
        <v>260961</v>
      </c>
      <c r="F30" s="2107">
        <v>782</v>
      </c>
      <c r="G30" s="2108">
        <v>0.29966163526350681</v>
      </c>
      <c r="H30" s="2107">
        <v>43505</v>
      </c>
      <c r="I30" s="2108">
        <v>16.671073455420544</v>
      </c>
      <c r="J30" s="2109">
        <v>216674</v>
      </c>
      <c r="K30" s="2110">
        <v>83.029264909315941</v>
      </c>
      <c r="L30" s="1385">
        <v>3062</v>
      </c>
      <c r="M30" s="610">
        <v>1384</v>
      </c>
      <c r="N30" s="541">
        <v>884</v>
      </c>
      <c r="O30" s="161">
        <v>-0.5</v>
      </c>
      <c r="P30" s="160">
        <v>548838</v>
      </c>
      <c r="Q30" s="162">
        <v>621</v>
      </c>
      <c r="R30" s="541">
        <v>5293</v>
      </c>
      <c r="S30" s="159">
        <v>-3.7986186841148677</v>
      </c>
      <c r="T30" s="158">
        <v>2444537</v>
      </c>
      <c r="U30" s="162">
        <v>461.84337804647646</v>
      </c>
      <c r="V30" s="544"/>
      <c r="W30" s="611">
        <v>10981000</v>
      </c>
      <c r="X30" s="162">
        <v>13565</v>
      </c>
    </row>
    <row r="31" spans="1:25" s="544" customFormat="1" ht="15.75" customHeight="1">
      <c r="A31" s="324" t="s">
        <v>218</v>
      </c>
      <c r="B31" s="543">
        <v>81</v>
      </c>
      <c r="C31" s="2111">
        <v>2813</v>
      </c>
      <c r="D31" s="2111">
        <v>12444</v>
      </c>
      <c r="E31" s="2111">
        <v>149002</v>
      </c>
      <c r="F31" s="2111">
        <v>1284</v>
      </c>
      <c r="G31" s="2112">
        <v>0.86173339955168382</v>
      </c>
      <c r="H31" s="2111">
        <v>31309</v>
      </c>
      <c r="I31" s="2112">
        <v>21.012469631280119</v>
      </c>
      <c r="J31" s="2113">
        <v>116409</v>
      </c>
      <c r="K31" s="2114">
        <v>78.125796969168206</v>
      </c>
      <c r="L31" s="1474">
        <v>6910</v>
      </c>
      <c r="M31" s="1475">
        <v>2333</v>
      </c>
      <c r="N31" s="543">
        <v>763</v>
      </c>
      <c r="O31" s="1729">
        <v>-0.8</v>
      </c>
      <c r="P31" s="1742">
        <v>529170</v>
      </c>
      <c r="Q31" s="1743">
        <v>694</v>
      </c>
      <c r="R31" s="543">
        <v>3374</v>
      </c>
      <c r="S31" s="1744">
        <v>-4.7</v>
      </c>
      <c r="T31" s="1730">
        <v>1132111</v>
      </c>
      <c r="U31" s="1743">
        <v>335.53971547125076</v>
      </c>
      <c r="W31" s="543">
        <v>4481000</v>
      </c>
      <c r="X31" s="1743">
        <v>3901</v>
      </c>
    </row>
    <row r="32" spans="1:25" s="1210" customFormat="1" ht="15.75" customHeight="1">
      <c r="A32" s="614" t="s">
        <v>219</v>
      </c>
      <c r="B32" s="617">
        <v>26</v>
      </c>
      <c r="C32" s="2107">
        <v>1449</v>
      </c>
      <c r="D32" s="2107">
        <v>9138</v>
      </c>
      <c r="E32" s="2107">
        <v>104674</v>
      </c>
      <c r="F32" s="2107">
        <v>217</v>
      </c>
      <c r="G32" s="2108">
        <v>0.2</v>
      </c>
      <c r="H32" s="2107">
        <v>16818</v>
      </c>
      <c r="I32" s="2108">
        <v>16.100000000000001</v>
      </c>
      <c r="J32" s="2107">
        <v>87639</v>
      </c>
      <c r="K32" s="2110">
        <v>83.7</v>
      </c>
      <c r="L32" s="1391">
        <v>713</v>
      </c>
      <c r="M32" s="1266">
        <v>995</v>
      </c>
      <c r="N32" s="617">
        <v>353</v>
      </c>
      <c r="O32" s="494">
        <v>-1.4</v>
      </c>
      <c r="P32" s="460">
        <v>287502</v>
      </c>
      <c r="Q32" s="1266">
        <v>814</v>
      </c>
      <c r="R32" s="617">
        <v>2288</v>
      </c>
      <c r="S32" s="459">
        <v>-6.3</v>
      </c>
      <c r="T32" s="460">
        <v>671869</v>
      </c>
      <c r="U32" s="461">
        <v>294</v>
      </c>
      <c r="V32" s="544"/>
      <c r="W32" s="541">
        <v>5706302</v>
      </c>
      <c r="X32" s="1057">
        <v>3704</v>
      </c>
    </row>
    <row r="33" spans="1:24" s="544" customFormat="1" ht="15.75" customHeight="1">
      <c r="A33" s="324" t="s">
        <v>162</v>
      </c>
      <c r="B33" s="543">
        <v>117</v>
      </c>
      <c r="C33" s="2111">
        <v>2758</v>
      </c>
      <c r="D33" s="2111">
        <v>14936</v>
      </c>
      <c r="E33" s="2111">
        <v>184932</v>
      </c>
      <c r="F33" s="2111">
        <v>1859</v>
      </c>
      <c r="G33" s="2112">
        <v>1.0052343564120867</v>
      </c>
      <c r="H33" s="2111">
        <v>36888</v>
      </c>
      <c r="I33" s="2112">
        <v>19.946791253001102</v>
      </c>
      <c r="J33" s="2113">
        <v>146185</v>
      </c>
      <c r="K33" s="2114">
        <v>79.047974390586802</v>
      </c>
      <c r="L33" s="1474">
        <v>3081</v>
      </c>
      <c r="M33" s="1475">
        <v>4214</v>
      </c>
      <c r="N33" s="543">
        <v>570</v>
      </c>
      <c r="O33" s="1729">
        <v>-0.86956521739129933</v>
      </c>
      <c r="P33" s="1742">
        <v>659766</v>
      </c>
      <c r="Q33" s="1743">
        <v>1157.4842105263158</v>
      </c>
      <c r="R33" s="543">
        <v>3452</v>
      </c>
      <c r="S33" s="1744">
        <v>-9.3249277646440749</v>
      </c>
      <c r="T33" s="1730">
        <v>1589111</v>
      </c>
      <c r="U33" s="1743">
        <v>460.34501738122827</v>
      </c>
      <c r="W33" s="1734">
        <v>9576700</v>
      </c>
      <c r="X33" s="1743">
        <v>5800</v>
      </c>
    </row>
    <row r="34" spans="1:24" s="1210" customFormat="1" ht="15.75" customHeight="1">
      <c r="A34" s="614" t="s">
        <v>220</v>
      </c>
      <c r="B34" s="617">
        <v>76</v>
      </c>
      <c r="C34" s="2107">
        <v>1708</v>
      </c>
      <c r="D34" s="2107">
        <v>10668</v>
      </c>
      <c r="E34" s="2107">
        <v>121650</v>
      </c>
      <c r="F34" s="2107">
        <v>860</v>
      </c>
      <c r="G34" s="2108">
        <v>0.70694615700780905</v>
      </c>
      <c r="H34" s="2107">
        <v>22935</v>
      </c>
      <c r="I34" s="2108">
        <v>18.853267570900123</v>
      </c>
      <c r="J34" s="2107">
        <v>97855</v>
      </c>
      <c r="K34" s="2110">
        <v>80.439786272092064</v>
      </c>
      <c r="L34" s="1391">
        <v>5941</v>
      </c>
      <c r="M34" s="1271">
        <v>3168</v>
      </c>
      <c r="N34" s="617">
        <v>413</v>
      </c>
      <c r="O34" s="494">
        <v>-2E-3</v>
      </c>
      <c r="P34" s="40">
        <v>550333</v>
      </c>
      <c r="Q34" s="1271">
        <v>1333</v>
      </c>
      <c r="R34" s="617">
        <v>2699</v>
      </c>
      <c r="S34" s="39">
        <v>-0.47935103200000001</v>
      </c>
      <c r="T34" s="40">
        <v>1013713</v>
      </c>
      <c r="U34" s="41">
        <v>375.58836606150402</v>
      </c>
      <c r="V34" s="544"/>
      <c r="W34" s="541">
        <v>4941225</v>
      </c>
      <c r="X34" s="104">
        <v>6330</v>
      </c>
    </row>
    <row r="35" spans="1:24" s="544" customFormat="1" ht="15.75" customHeight="1">
      <c r="A35" s="324" t="s">
        <v>164</v>
      </c>
      <c r="B35" s="543">
        <v>65</v>
      </c>
      <c r="C35" s="2111">
        <v>3044</v>
      </c>
      <c r="D35" s="2111">
        <v>17033</v>
      </c>
      <c r="E35" s="2111">
        <v>201864</v>
      </c>
      <c r="F35" s="2111">
        <v>614</v>
      </c>
      <c r="G35" s="2112">
        <v>0.3</v>
      </c>
      <c r="H35" s="2111">
        <v>28010</v>
      </c>
      <c r="I35" s="2112">
        <v>13.9</v>
      </c>
      <c r="J35" s="2113">
        <v>173240</v>
      </c>
      <c r="K35" s="2114">
        <v>85.8</v>
      </c>
      <c r="L35" s="1474">
        <v>2333</v>
      </c>
      <c r="M35" s="1475">
        <v>2121</v>
      </c>
      <c r="N35" s="543">
        <v>658</v>
      </c>
      <c r="O35" s="1729">
        <v>-1.2</v>
      </c>
      <c r="P35" s="1742">
        <v>278592</v>
      </c>
      <c r="Q35" s="1743">
        <v>423</v>
      </c>
      <c r="R35" s="543">
        <v>4107</v>
      </c>
      <c r="S35" s="1744">
        <v>-6.6</v>
      </c>
      <c r="T35" s="1730">
        <v>1391955</v>
      </c>
      <c r="U35" s="1743">
        <v>339</v>
      </c>
      <c r="W35" s="543">
        <v>7604531</v>
      </c>
      <c r="X35" s="1743">
        <v>3662</v>
      </c>
    </row>
    <row r="36" spans="1:24" s="544" customFormat="1" ht="15.75" customHeight="1">
      <c r="A36" s="614" t="s">
        <v>165</v>
      </c>
      <c r="B36" s="541">
        <v>122</v>
      </c>
      <c r="C36" s="2107">
        <v>2841</v>
      </c>
      <c r="D36" s="2107">
        <v>11387</v>
      </c>
      <c r="E36" s="2107">
        <v>164058</v>
      </c>
      <c r="F36" s="2107">
        <v>1450</v>
      </c>
      <c r="G36" s="2108">
        <v>0.9</v>
      </c>
      <c r="H36" s="2107">
        <v>47964</v>
      </c>
      <c r="I36" s="2108">
        <v>29.2</v>
      </c>
      <c r="J36" s="2109">
        <v>114644</v>
      </c>
      <c r="K36" s="2110">
        <v>69.900000000000006</v>
      </c>
      <c r="L36" s="1385">
        <v>4163</v>
      </c>
      <c r="M36" s="610">
        <v>2741</v>
      </c>
      <c r="N36" s="541">
        <v>861</v>
      </c>
      <c r="O36" s="483" t="s">
        <v>731</v>
      </c>
      <c r="P36" s="103">
        <v>1614394</v>
      </c>
      <c r="Q36" s="104">
        <v>1875</v>
      </c>
      <c r="R36" s="541">
        <v>2907</v>
      </c>
      <c r="S36" s="484">
        <v>-12.4</v>
      </c>
      <c r="T36" s="485">
        <v>1237818</v>
      </c>
      <c r="U36" s="104">
        <v>426</v>
      </c>
      <c r="W36" s="541">
        <v>4494953</v>
      </c>
      <c r="X36" s="104">
        <v>2696</v>
      </c>
    </row>
    <row r="37" spans="1:24" s="544" customFormat="1" ht="15.75" customHeight="1">
      <c r="A37" s="324" t="s">
        <v>166</v>
      </c>
      <c r="B37" s="543">
        <v>49</v>
      </c>
      <c r="C37" s="2111">
        <v>2696</v>
      </c>
      <c r="D37" s="2111">
        <v>10376</v>
      </c>
      <c r="E37" s="2111">
        <v>165945</v>
      </c>
      <c r="F37" s="2111">
        <v>663</v>
      </c>
      <c r="G37" s="2112">
        <v>0.4</v>
      </c>
      <c r="H37" s="2111">
        <v>54059</v>
      </c>
      <c r="I37" s="2112">
        <v>32.6</v>
      </c>
      <c r="J37" s="2113">
        <v>111223</v>
      </c>
      <c r="K37" s="2114">
        <v>67</v>
      </c>
      <c r="L37" s="1474">
        <v>1865</v>
      </c>
      <c r="M37" s="1475">
        <v>1101</v>
      </c>
      <c r="N37" s="543">
        <v>730</v>
      </c>
      <c r="O37" s="1729">
        <v>-0.5</v>
      </c>
      <c r="P37" s="1742">
        <v>3192684</v>
      </c>
      <c r="Q37" s="1743">
        <v>4256.8999999999996</v>
      </c>
      <c r="R37" s="543">
        <v>2689</v>
      </c>
      <c r="S37" s="1744">
        <v>1.1000000000000001</v>
      </c>
      <c r="T37" s="1730">
        <v>919034</v>
      </c>
      <c r="U37" s="1743">
        <v>342</v>
      </c>
      <c r="W37" s="543">
        <v>3454472</v>
      </c>
      <c r="X37" s="1743">
        <v>1748</v>
      </c>
    </row>
    <row r="38" spans="1:24" s="544" customFormat="1" ht="15.75" customHeight="1">
      <c r="A38" s="614" t="s">
        <v>167</v>
      </c>
      <c r="B38" s="541">
        <v>23</v>
      </c>
      <c r="C38" s="2107">
        <v>3762</v>
      </c>
      <c r="D38" s="2107">
        <v>11938</v>
      </c>
      <c r="E38" s="2107">
        <v>140911</v>
      </c>
      <c r="F38" s="2107">
        <v>227</v>
      </c>
      <c r="G38" s="2108">
        <v>0.2</v>
      </c>
      <c r="H38" s="2107">
        <v>36611</v>
      </c>
      <c r="I38" s="2108">
        <v>26</v>
      </c>
      <c r="J38" s="2109">
        <v>104073</v>
      </c>
      <c r="K38" s="2110">
        <v>73.8</v>
      </c>
      <c r="L38" s="1385">
        <v>1444</v>
      </c>
      <c r="M38" s="610">
        <v>917</v>
      </c>
      <c r="N38" s="541">
        <v>888</v>
      </c>
      <c r="O38" s="483">
        <v>-6.7567567567567571E-3</v>
      </c>
      <c r="P38" s="103">
        <v>628986</v>
      </c>
      <c r="Q38" s="104">
        <v>708</v>
      </c>
      <c r="R38" s="541">
        <v>2646</v>
      </c>
      <c r="S38" s="484">
        <v>-4.8</v>
      </c>
      <c r="T38" s="485">
        <v>823907</v>
      </c>
      <c r="U38" s="104">
        <v>311</v>
      </c>
      <c r="W38" s="541">
        <v>4459389</v>
      </c>
      <c r="X38" s="104">
        <v>1269</v>
      </c>
    </row>
    <row r="39" spans="1:24" s="544" customFormat="1" ht="15.75" customHeight="1">
      <c r="A39" s="324" t="s">
        <v>168</v>
      </c>
      <c r="B39" s="543">
        <v>77</v>
      </c>
      <c r="C39" s="2111">
        <v>2695</v>
      </c>
      <c r="D39" s="2111">
        <v>10194</v>
      </c>
      <c r="E39" s="2111">
        <v>255127</v>
      </c>
      <c r="F39" s="2111">
        <v>983</v>
      </c>
      <c r="G39" s="2112">
        <v>0.4</v>
      </c>
      <c r="H39" s="2111">
        <v>124627</v>
      </c>
      <c r="I39" s="2112">
        <v>48.8</v>
      </c>
      <c r="J39" s="2113">
        <v>129517</v>
      </c>
      <c r="K39" s="2114">
        <v>50.8</v>
      </c>
      <c r="L39" s="1474">
        <v>3339</v>
      </c>
      <c r="M39" s="1475">
        <v>1994</v>
      </c>
      <c r="N39" s="543">
        <v>928</v>
      </c>
      <c r="O39" s="1729">
        <v>-0.5</v>
      </c>
      <c r="P39" s="1742">
        <v>20527151</v>
      </c>
      <c r="Q39" s="1743">
        <v>22120</v>
      </c>
      <c r="R39" s="543">
        <v>2269</v>
      </c>
      <c r="S39" s="1744">
        <v>-6.6</v>
      </c>
      <c r="T39" s="1730">
        <v>2052323</v>
      </c>
      <c r="U39" s="1743">
        <v>905</v>
      </c>
      <c r="W39" s="543">
        <v>9377929</v>
      </c>
      <c r="X39" s="1743">
        <v>3028</v>
      </c>
    </row>
    <row r="40" spans="1:24" s="1210" customFormat="1" ht="15.75" customHeight="1">
      <c r="A40" s="614" t="s">
        <v>169</v>
      </c>
      <c r="B40" s="541">
        <v>54</v>
      </c>
      <c r="C40" s="2107">
        <v>1593</v>
      </c>
      <c r="D40" s="2107">
        <v>9583</v>
      </c>
      <c r="E40" s="2107">
        <v>119247</v>
      </c>
      <c r="F40" s="2107">
        <v>556</v>
      </c>
      <c r="G40" s="2108">
        <v>0.4662591092438384</v>
      </c>
      <c r="H40" s="2107">
        <v>20624</v>
      </c>
      <c r="I40" s="2108">
        <v>17.295194009073604</v>
      </c>
      <c r="J40" s="2109">
        <v>98067</v>
      </c>
      <c r="K40" s="2110">
        <v>82.238546881682566</v>
      </c>
      <c r="L40" s="1385">
        <v>1242</v>
      </c>
      <c r="M40" s="610">
        <v>1226</v>
      </c>
      <c r="N40" s="541">
        <v>279</v>
      </c>
      <c r="O40" s="1303" t="s">
        <v>304</v>
      </c>
      <c r="P40" s="1151">
        <v>444429</v>
      </c>
      <c r="Q40" s="1141">
        <v>1592.9354838709678</v>
      </c>
      <c r="R40" s="541">
        <v>1902</v>
      </c>
      <c r="S40" s="1139">
        <v>-1.7</v>
      </c>
      <c r="T40" s="1140">
        <v>485989</v>
      </c>
      <c r="U40" s="1141">
        <v>255.51472134595164</v>
      </c>
      <c r="V40" s="544"/>
      <c r="W40" s="611">
        <v>11324556</v>
      </c>
      <c r="X40" s="1141">
        <v>3881</v>
      </c>
    </row>
    <row r="41" spans="1:24" s="544" customFormat="1" ht="15.75" customHeight="1">
      <c r="A41" s="324" t="s">
        <v>170</v>
      </c>
      <c r="B41" s="543">
        <v>12</v>
      </c>
      <c r="C41" s="2111">
        <v>2140</v>
      </c>
      <c r="D41" s="2111">
        <v>11028</v>
      </c>
      <c r="E41" s="2111">
        <v>130490</v>
      </c>
      <c r="F41" s="2111">
        <v>80</v>
      </c>
      <c r="G41" s="2112">
        <v>6.1307379875852559E-2</v>
      </c>
      <c r="H41" s="2111">
        <v>21725</v>
      </c>
      <c r="I41" s="2112">
        <v>16.648785347536212</v>
      </c>
      <c r="J41" s="2113">
        <v>108685</v>
      </c>
      <c r="K41" s="2114">
        <v>83.289907272587939</v>
      </c>
      <c r="L41" s="1474">
        <v>56</v>
      </c>
      <c r="M41" s="1475">
        <v>69</v>
      </c>
      <c r="N41" s="1745">
        <v>583</v>
      </c>
      <c r="O41" s="1729">
        <v>-1E-3</v>
      </c>
      <c r="P41" s="1746">
        <v>307331</v>
      </c>
      <c r="Q41" s="1745">
        <v>527</v>
      </c>
      <c r="R41" s="543">
        <v>2048</v>
      </c>
      <c r="S41" s="1744">
        <v>-6.5</v>
      </c>
      <c r="T41" s="1730">
        <v>1216478</v>
      </c>
      <c r="U41" s="1743">
        <v>593.9833984375</v>
      </c>
      <c r="W41" s="1747" t="s">
        <v>721</v>
      </c>
      <c r="X41" s="1743">
        <v>1289</v>
      </c>
    </row>
    <row r="42" spans="1:24" s="544" customFormat="1" ht="15.75" customHeight="1">
      <c r="A42" s="614" t="s">
        <v>171</v>
      </c>
      <c r="B42" s="541">
        <v>11</v>
      </c>
      <c r="C42" s="2107">
        <v>1321</v>
      </c>
      <c r="D42" s="2107">
        <v>10577</v>
      </c>
      <c r="E42" s="2107">
        <v>159426</v>
      </c>
      <c r="F42" s="2107">
        <v>134</v>
      </c>
      <c r="G42" s="2108">
        <v>0.1</v>
      </c>
      <c r="H42" s="2107">
        <v>16305</v>
      </c>
      <c r="I42" s="2108">
        <v>10.199999999999999</v>
      </c>
      <c r="J42" s="2109">
        <v>142987</v>
      </c>
      <c r="K42" s="2110">
        <v>89.7</v>
      </c>
      <c r="L42" s="1390">
        <v>36</v>
      </c>
      <c r="M42" s="106">
        <v>53</v>
      </c>
      <c r="N42" s="541">
        <v>219</v>
      </c>
      <c r="O42" s="494">
        <v>-1.8</v>
      </c>
      <c r="P42" s="103">
        <v>319156</v>
      </c>
      <c r="Q42" s="104">
        <v>1457</v>
      </c>
      <c r="R42" s="541">
        <v>2487</v>
      </c>
      <c r="S42" s="484">
        <v>1.7</v>
      </c>
      <c r="T42" s="485">
        <v>1815439</v>
      </c>
      <c r="U42" s="104">
        <v>730</v>
      </c>
      <c r="W42" s="541">
        <v>5016635</v>
      </c>
      <c r="X42" s="104">
        <v>1808</v>
      </c>
    </row>
    <row r="43" spans="1:24" s="544" customFormat="1" ht="15.75" customHeight="1">
      <c r="A43" s="324" t="s">
        <v>172</v>
      </c>
      <c r="B43" s="543">
        <v>21</v>
      </c>
      <c r="C43" s="2111">
        <v>1200</v>
      </c>
      <c r="D43" s="2111">
        <v>8198</v>
      </c>
      <c r="E43" s="2111">
        <v>111901</v>
      </c>
      <c r="F43" s="2111">
        <v>150</v>
      </c>
      <c r="G43" s="2112">
        <v>0.13404705945433909</v>
      </c>
      <c r="H43" s="2111">
        <v>17623</v>
      </c>
      <c r="I43" s="2112">
        <v>15.748742191758785</v>
      </c>
      <c r="J43" s="2113">
        <v>94128</v>
      </c>
      <c r="K43" s="2114">
        <v>84.117210748786874</v>
      </c>
      <c r="L43" s="1474">
        <v>247</v>
      </c>
      <c r="M43" s="1475">
        <v>440</v>
      </c>
      <c r="N43" s="543">
        <v>227</v>
      </c>
      <c r="O43" s="1729">
        <v>-0.43859649122807015</v>
      </c>
      <c r="P43" s="1742">
        <v>491937</v>
      </c>
      <c r="Q43" s="1743">
        <v>2167</v>
      </c>
      <c r="R43" s="543">
        <v>1674</v>
      </c>
      <c r="S43" s="1748">
        <v>-2.9565217391304346</v>
      </c>
      <c r="T43" s="1730">
        <v>589427</v>
      </c>
      <c r="U43" s="1743">
        <v>352</v>
      </c>
      <c r="W43" s="1734">
        <v>2673917</v>
      </c>
      <c r="X43" s="1743">
        <v>541</v>
      </c>
    </row>
    <row r="44" spans="1:24" s="544" customFormat="1" ht="15.75" customHeight="1">
      <c r="A44" s="614" t="s">
        <v>173</v>
      </c>
      <c r="B44" s="540">
        <v>9</v>
      </c>
      <c r="C44" s="2120">
        <v>1344</v>
      </c>
      <c r="D44" s="2120">
        <v>8451</v>
      </c>
      <c r="E44" s="2120">
        <v>124675</v>
      </c>
      <c r="F44" s="2120">
        <v>43</v>
      </c>
      <c r="G44" s="2125">
        <v>0.03</v>
      </c>
      <c r="H44" s="2120">
        <v>25828</v>
      </c>
      <c r="I44" s="2125">
        <v>20.72</v>
      </c>
      <c r="J44" s="2126">
        <v>98804</v>
      </c>
      <c r="K44" s="2127">
        <v>79.25</v>
      </c>
      <c r="L44" s="1390">
        <v>213</v>
      </c>
      <c r="M44" s="539">
        <v>364</v>
      </c>
      <c r="N44" s="540">
        <v>320</v>
      </c>
      <c r="O44" s="1303">
        <v>-1.2345679E-2</v>
      </c>
      <c r="P44" s="1137">
        <v>1077099</v>
      </c>
      <c r="Q44" s="1138">
        <v>3366</v>
      </c>
      <c r="R44" s="541">
        <v>1863</v>
      </c>
      <c r="S44" s="1139">
        <v>1.9</v>
      </c>
      <c r="T44" s="1140">
        <v>505352</v>
      </c>
      <c r="U44" s="1141">
        <v>271</v>
      </c>
      <c r="W44" s="540" t="s">
        <v>723</v>
      </c>
      <c r="X44" s="1141">
        <v>626</v>
      </c>
    </row>
    <row r="45" spans="1:24" s="544" customFormat="1" ht="15.75" customHeight="1">
      <c r="A45" s="324" t="s">
        <v>221</v>
      </c>
      <c r="B45" s="543">
        <v>16</v>
      </c>
      <c r="C45" s="2111">
        <v>3532</v>
      </c>
      <c r="D45" s="2111">
        <v>7382</v>
      </c>
      <c r="E45" s="2111">
        <v>109238</v>
      </c>
      <c r="F45" s="2111">
        <v>88</v>
      </c>
      <c r="G45" s="2112">
        <v>8.0558047565865362E-2</v>
      </c>
      <c r="H45" s="2111">
        <v>41703</v>
      </c>
      <c r="I45" s="2112">
        <v>38.176275654991855</v>
      </c>
      <c r="J45" s="2113">
        <v>67447</v>
      </c>
      <c r="K45" s="2114">
        <v>61.743166297442286</v>
      </c>
      <c r="L45" s="1474">
        <v>128</v>
      </c>
      <c r="M45" s="1475">
        <v>238</v>
      </c>
      <c r="N45" s="543">
        <v>1263</v>
      </c>
      <c r="O45" s="1729">
        <v>-0.78554595443833464</v>
      </c>
      <c r="P45" s="1742">
        <v>948965</v>
      </c>
      <c r="Q45" s="1743">
        <v>751.35787806809185</v>
      </c>
      <c r="R45" s="543">
        <v>1655</v>
      </c>
      <c r="S45" s="1744">
        <v>-10.10320478001087</v>
      </c>
      <c r="T45" s="1730">
        <v>621498</v>
      </c>
      <c r="U45" s="1743">
        <v>375.52749244712993</v>
      </c>
      <c r="W45" s="543" t="s">
        <v>723</v>
      </c>
      <c r="X45" s="1743">
        <v>232</v>
      </c>
    </row>
    <row r="46" spans="1:24" s="1210" customFormat="1" ht="15.75" customHeight="1">
      <c r="A46" s="614" t="s">
        <v>222</v>
      </c>
      <c r="B46" s="541">
        <v>4</v>
      </c>
      <c r="C46" s="2107">
        <v>1167</v>
      </c>
      <c r="D46" s="2107">
        <v>5668</v>
      </c>
      <c r="E46" s="2107">
        <v>68367</v>
      </c>
      <c r="F46" s="2107">
        <v>12</v>
      </c>
      <c r="G46" s="2108">
        <v>0</v>
      </c>
      <c r="H46" s="2107">
        <v>12867</v>
      </c>
      <c r="I46" s="2108">
        <v>18.8</v>
      </c>
      <c r="J46" s="2109">
        <v>55488</v>
      </c>
      <c r="K46" s="2110">
        <v>81.2</v>
      </c>
      <c r="L46" s="1385">
        <v>87</v>
      </c>
      <c r="M46" s="610">
        <v>126</v>
      </c>
      <c r="N46" s="541">
        <v>271</v>
      </c>
      <c r="O46" s="494">
        <v>0.4</v>
      </c>
      <c r="P46" s="103">
        <v>198871</v>
      </c>
      <c r="Q46" s="104">
        <v>734</v>
      </c>
      <c r="R46" s="541">
        <v>1212</v>
      </c>
      <c r="S46" s="484">
        <v>-6.8</v>
      </c>
      <c r="T46" s="485">
        <v>360409</v>
      </c>
      <c r="U46" s="103">
        <v>297</v>
      </c>
      <c r="V46" s="1354"/>
      <c r="W46" s="541" t="s">
        <v>721</v>
      </c>
      <c r="X46" s="104">
        <v>280</v>
      </c>
    </row>
    <row r="47" spans="1:24" s="544" customFormat="1" ht="15.75" customHeight="1">
      <c r="A47" s="324" t="s">
        <v>176</v>
      </c>
      <c r="B47" s="543">
        <v>14</v>
      </c>
      <c r="C47" s="2111">
        <v>7364</v>
      </c>
      <c r="D47" s="2111">
        <v>17030</v>
      </c>
      <c r="E47" s="2111">
        <v>241693</v>
      </c>
      <c r="F47" s="2111">
        <v>80</v>
      </c>
      <c r="G47" s="2112">
        <v>0</v>
      </c>
      <c r="H47" s="2111">
        <v>74443</v>
      </c>
      <c r="I47" s="2112">
        <v>30.8</v>
      </c>
      <c r="J47" s="2113">
        <v>167170</v>
      </c>
      <c r="K47" s="2114">
        <v>69.2</v>
      </c>
      <c r="L47" s="1474">
        <v>65</v>
      </c>
      <c r="M47" s="1475">
        <v>132</v>
      </c>
      <c r="N47" s="543">
        <v>2480</v>
      </c>
      <c r="O47" s="1729">
        <v>-0.7</v>
      </c>
      <c r="P47" s="1742">
        <v>1317014</v>
      </c>
      <c r="Q47" s="1743">
        <v>531</v>
      </c>
      <c r="R47" s="543">
        <v>4205</v>
      </c>
      <c r="S47" s="1744">
        <v>-2</v>
      </c>
      <c r="T47" s="1730">
        <v>1871423</v>
      </c>
      <c r="U47" s="1743">
        <v>445</v>
      </c>
      <c r="W47" s="543">
        <v>2185063</v>
      </c>
      <c r="X47" s="1743">
        <v>1242</v>
      </c>
    </row>
    <row r="48" spans="1:24" s="544" customFormat="1" ht="15.75" customHeight="1">
      <c r="A48" s="614" t="s">
        <v>177</v>
      </c>
      <c r="B48" s="540">
        <v>77</v>
      </c>
      <c r="C48" s="2120">
        <v>3965</v>
      </c>
      <c r="D48" s="2120">
        <v>18548</v>
      </c>
      <c r="E48" s="2120">
        <v>264586</v>
      </c>
      <c r="F48" s="2120">
        <v>699</v>
      </c>
      <c r="G48" s="2125">
        <v>0.26</v>
      </c>
      <c r="H48" s="2120">
        <v>67661</v>
      </c>
      <c r="I48" s="2125">
        <v>25.57</v>
      </c>
      <c r="J48" s="2126">
        <v>196226</v>
      </c>
      <c r="K48" s="2127">
        <v>74.16</v>
      </c>
      <c r="L48" s="1390">
        <v>1939</v>
      </c>
      <c r="M48" s="539">
        <v>1650</v>
      </c>
      <c r="N48" s="540">
        <v>1005</v>
      </c>
      <c r="O48" s="483">
        <v>-0.69169960474307901</v>
      </c>
      <c r="P48" s="105">
        <v>2983399.65</v>
      </c>
      <c r="Q48" s="106">
        <v>2968.5572000000002</v>
      </c>
      <c r="R48" s="541">
        <v>4701</v>
      </c>
      <c r="S48" s="484">
        <v>-6.8</v>
      </c>
      <c r="T48" s="485">
        <v>1651935</v>
      </c>
      <c r="U48" s="104">
        <v>351</v>
      </c>
      <c r="W48" s="540">
        <v>8814537</v>
      </c>
      <c r="X48" s="104">
        <v>5917</v>
      </c>
    </row>
    <row r="49" spans="1:24" s="544" customFormat="1" ht="15.75" customHeight="1">
      <c r="A49" s="324" t="s">
        <v>178</v>
      </c>
      <c r="B49" s="543">
        <v>11</v>
      </c>
      <c r="C49" s="2111">
        <v>3135</v>
      </c>
      <c r="D49" s="2111">
        <v>13782</v>
      </c>
      <c r="E49" s="2111">
        <v>202950</v>
      </c>
      <c r="F49" s="2111">
        <v>185</v>
      </c>
      <c r="G49" s="2112">
        <v>0.1</v>
      </c>
      <c r="H49" s="2111">
        <v>53062</v>
      </c>
      <c r="I49" s="2112">
        <v>26.1</v>
      </c>
      <c r="J49" s="2113">
        <v>149703</v>
      </c>
      <c r="K49" s="2114">
        <v>73.8</v>
      </c>
      <c r="L49" s="1474">
        <v>52</v>
      </c>
      <c r="M49" s="1475">
        <v>118</v>
      </c>
      <c r="N49" s="543">
        <v>791</v>
      </c>
      <c r="O49" s="1696">
        <v>-0.63</v>
      </c>
      <c r="P49" s="1749">
        <v>1581140</v>
      </c>
      <c r="Q49" s="1750">
        <v>1998.9127686472818</v>
      </c>
      <c r="R49" s="543">
        <v>2794</v>
      </c>
      <c r="S49" s="1744">
        <v>-9.3000000000000007</v>
      </c>
      <c r="T49" s="1730">
        <v>1072123</v>
      </c>
      <c r="U49" s="1743">
        <v>384</v>
      </c>
      <c r="W49" s="543">
        <v>2890958</v>
      </c>
      <c r="X49" s="1743">
        <v>1890</v>
      </c>
    </row>
    <row r="50" spans="1:24" s="544" customFormat="1" ht="15.75" customHeight="1">
      <c r="A50" s="614" t="s">
        <v>223</v>
      </c>
      <c r="B50" s="540">
        <v>10</v>
      </c>
      <c r="C50" s="2120">
        <v>996</v>
      </c>
      <c r="D50" s="2120">
        <v>7675</v>
      </c>
      <c r="E50" s="2120">
        <v>105219</v>
      </c>
      <c r="F50" s="2120">
        <v>61</v>
      </c>
      <c r="G50" s="2125">
        <v>5.7974320227335362E-2</v>
      </c>
      <c r="H50" s="2120">
        <v>25550</v>
      </c>
      <c r="I50" s="2125">
        <v>24.282686587023257</v>
      </c>
      <c r="J50" s="2126">
        <v>79608</v>
      </c>
      <c r="K50" s="2127">
        <v>75.659339092749406</v>
      </c>
      <c r="L50" s="1390">
        <v>356</v>
      </c>
      <c r="M50" s="539">
        <v>438</v>
      </c>
      <c r="N50" s="540">
        <v>312</v>
      </c>
      <c r="O50" s="483">
        <v>-1</v>
      </c>
      <c r="P50" s="105">
        <v>1467131</v>
      </c>
      <c r="Q50" s="106">
        <v>4702</v>
      </c>
      <c r="R50" s="541">
        <v>1668</v>
      </c>
      <c r="S50" s="484">
        <v>-6.7114093959731544</v>
      </c>
      <c r="T50" s="485">
        <v>546343</v>
      </c>
      <c r="U50" s="104">
        <v>327.54376498800957</v>
      </c>
      <c r="W50" s="540">
        <v>5030812</v>
      </c>
      <c r="X50" s="104">
        <v>1596</v>
      </c>
    </row>
    <row r="51" spans="1:24" s="544" customFormat="1" ht="15.75" customHeight="1">
      <c r="A51" s="324" t="s">
        <v>180</v>
      </c>
      <c r="B51" s="543">
        <v>21</v>
      </c>
      <c r="C51" s="2111">
        <v>1237</v>
      </c>
      <c r="D51" s="2111">
        <v>12544</v>
      </c>
      <c r="E51" s="2111">
        <v>153089</v>
      </c>
      <c r="F51" s="2111">
        <v>184</v>
      </c>
      <c r="G51" s="2112">
        <v>0.12019152257836944</v>
      </c>
      <c r="H51" s="2111">
        <v>18701</v>
      </c>
      <c r="I51" s="2112">
        <v>12.215769911620038</v>
      </c>
      <c r="J51" s="2113">
        <v>134204</v>
      </c>
      <c r="K51" s="2114">
        <v>87.66403856580159</v>
      </c>
      <c r="L51" s="1474">
        <v>85.97</v>
      </c>
      <c r="M51" s="1475">
        <v>149</v>
      </c>
      <c r="N51" s="543">
        <v>214</v>
      </c>
      <c r="O51" s="1729">
        <v>-0.92592592592592582</v>
      </c>
      <c r="P51" s="1742">
        <v>298731</v>
      </c>
      <c r="Q51" s="1743">
        <v>1396</v>
      </c>
      <c r="R51" s="543">
        <v>2572</v>
      </c>
      <c r="S51" s="1744">
        <v>2.5</v>
      </c>
      <c r="T51" s="1730">
        <v>1089626</v>
      </c>
      <c r="U51" s="1743">
        <v>423.64930015552102</v>
      </c>
      <c r="W51" s="543">
        <v>11706645</v>
      </c>
      <c r="X51" s="1743">
        <v>967</v>
      </c>
    </row>
    <row r="52" spans="1:24" s="1210" customFormat="1" ht="15.75" customHeight="1">
      <c r="A52" s="614" t="s">
        <v>181</v>
      </c>
      <c r="B52" s="541">
        <v>32</v>
      </c>
      <c r="C52" s="2107">
        <v>1283</v>
      </c>
      <c r="D52" s="2107">
        <v>11042</v>
      </c>
      <c r="E52" s="2107">
        <v>141715</v>
      </c>
      <c r="F52" s="2107">
        <v>282</v>
      </c>
      <c r="G52" s="2108">
        <v>0.2</v>
      </c>
      <c r="H52" s="2107">
        <v>13202</v>
      </c>
      <c r="I52" s="2108">
        <v>9.3000000000000007</v>
      </c>
      <c r="J52" s="2109">
        <v>128231</v>
      </c>
      <c r="K52" s="2110">
        <v>90.5</v>
      </c>
      <c r="L52" s="1385">
        <v>1689</v>
      </c>
      <c r="M52" s="610">
        <v>1452</v>
      </c>
      <c r="N52" s="541">
        <v>239</v>
      </c>
      <c r="O52" s="494">
        <v>18.3</v>
      </c>
      <c r="P52" s="103">
        <v>236653</v>
      </c>
      <c r="Q52" s="104">
        <v>990</v>
      </c>
      <c r="R52" s="541">
        <v>2611</v>
      </c>
      <c r="S52" s="484">
        <v>15.8</v>
      </c>
      <c r="T52" s="485">
        <v>629130</v>
      </c>
      <c r="U52" s="104">
        <v>241</v>
      </c>
      <c r="V52" s="544"/>
      <c r="W52" s="541">
        <v>14870000</v>
      </c>
      <c r="X52" s="104">
        <v>5599</v>
      </c>
    </row>
    <row r="53" spans="1:24" s="544" customFormat="1" ht="15.75" customHeight="1">
      <c r="A53" s="324" t="s">
        <v>182</v>
      </c>
      <c r="B53" s="543">
        <v>25</v>
      </c>
      <c r="C53" s="2111">
        <v>2465</v>
      </c>
      <c r="D53" s="2111">
        <v>13941</v>
      </c>
      <c r="E53" s="2111">
        <v>177330</v>
      </c>
      <c r="F53" s="2111">
        <v>181</v>
      </c>
      <c r="G53" s="2112">
        <v>0.10206958777420629</v>
      </c>
      <c r="H53" s="2111">
        <v>36648</v>
      </c>
      <c r="I53" s="2112">
        <v>20.666553882591778</v>
      </c>
      <c r="J53" s="2113">
        <v>140501</v>
      </c>
      <c r="K53" s="2114">
        <v>79.231376529634019</v>
      </c>
      <c r="L53" s="1474">
        <v>1452</v>
      </c>
      <c r="M53" s="1475">
        <v>1836</v>
      </c>
      <c r="N53" s="543">
        <v>629</v>
      </c>
      <c r="O53" s="1729">
        <v>-0.63191153238546516</v>
      </c>
      <c r="P53" s="1742">
        <v>1557461</v>
      </c>
      <c r="Q53" s="1743">
        <v>2476.09116057234</v>
      </c>
      <c r="R53" s="543">
        <v>3305</v>
      </c>
      <c r="S53" s="1744">
        <v>-6.161272004542873</v>
      </c>
      <c r="T53" s="1730">
        <v>1120865</v>
      </c>
      <c r="U53" s="1743">
        <v>339.14220877458399</v>
      </c>
      <c r="W53" s="543">
        <v>6151510</v>
      </c>
      <c r="X53" s="1743">
        <v>3828</v>
      </c>
    </row>
    <row r="54" spans="1:24" s="1210" customFormat="1" ht="15.75" customHeight="1">
      <c r="A54" s="614" t="s">
        <v>224</v>
      </c>
      <c r="B54" s="541">
        <v>105</v>
      </c>
      <c r="C54" s="2107">
        <v>1234</v>
      </c>
      <c r="D54" s="2107">
        <v>6556</v>
      </c>
      <c r="E54" s="2107">
        <v>80535</v>
      </c>
      <c r="F54" s="2107">
        <v>864</v>
      </c>
      <c r="G54" s="2108">
        <v>1.1000000000000001</v>
      </c>
      <c r="H54" s="2107">
        <v>17317</v>
      </c>
      <c r="I54" s="2108">
        <v>21.5</v>
      </c>
      <c r="J54" s="2109">
        <v>62354</v>
      </c>
      <c r="K54" s="2110">
        <v>77.400000000000006</v>
      </c>
      <c r="L54" s="1385">
        <v>4273</v>
      </c>
      <c r="M54" s="610">
        <v>3423</v>
      </c>
      <c r="N54" s="541">
        <v>276</v>
      </c>
      <c r="O54" s="494">
        <v>-7.19424461E-3</v>
      </c>
      <c r="P54" s="103">
        <v>305270</v>
      </c>
      <c r="Q54" s="104">
        <v>1106</v>
      </c>
      <c r="R54" s="541">
        <v>1743</v>
      </c>
      <c r="S54" s="484">
        <v>-6.8</v>
      </c>
      <c r="T54" s="485">
        <v>452652</v>
      </c>
      <c r="U54" s="104">
        <v>260</v>
      </c>
      <c r="V54" s="544"/>
      <c r="W54" s="541">
        <v>7984443</v>
      </c>
      <c r="X54" s="104">
        <v>3074</v>
      </c>
    </row>
    <row r="55" spans="1:24" s="544" customFormat="1" ht="15.75" customHeight="1">
      <c r="A55" s="324" t="s">
        <v>225</v>
      </c>
      <c r="B55" s="543">
        <v>68</v>
      </c>
      <c r="C55" s="2111">
        <v>1304</v>
      </c>
      <c r="D55" s="2111">
        <v>8053</v>
      </c>
      <c r="E55" s="2111">
        <v>96193</v>
      </c>
      <c r="F55" s="2111">
        <v>790</v>
      </c>
      <c r="G55" s="2112">
        <v>0.8</v>
      </c>
      <c r="H55" s="2111">
        <v>15703</v>
      </c>
      <c r="I55" s="2112">
        <v>16.3</v>
      </c>
      <c r="J55" s="2113">
        <v>79700</v>
      </c>
      <c r="K55" s="2114">
        <v>82.9</v>
      </c>
      <c r="L55" s="1474">
        <v>2658</v>
      </c>
      <c r="M55" s="1475">
        <v>1694</v>
      </c>
      <c r="N55" s="543">
        <v>272</v>
      </c>
      <c r="O55" s="1729">
        <v>-1.1000000000000001</v>
      </c>
      <c r="P55" s="1742">
        <v>166374</v>
      </c>
      <c r="Q55" s="1743">
        <v>611</v>
      </c>
      <c r="R55" s="543">
        <v>1937</v>
      </c>
      <c r="S55" s="1744">
        <v>-10.7</v>
      </c>
      <c r="T55" s="1730">
        <v>648010</v>
      </c>
      <c r="U55" s="1743">
        <v>334</v>
      </c>
      <c r="W55" s="543">
        <v>8734817</v>
      </c>
      <c r="X55" s="1743">
        <v>4660</v>
      </c>
    </row>
    <row r="56" spans="1:24" s="544" customFormat="1" ht="15.75" customHeight="1">
      <c r="A56" s="614" t="s">
        <v>184</v>
      </c>
      <c r="B56" s="540">
        <v>45</v>
      </c>
      <c r="C56" s="2120">
        <v>3536</v>
      </c>
      <c r="D56" s="2120">
        <v>13903</v>
      </c>
      <c r="E56" s="2120">
        <v>205199</v>
      </c>
      <c r="F56" s="2120">
        <v>408</v>
      </c>
      <c r="G56" s="2125">
        <v>0.18704999999999999</v>
      </c>
      <c r="H56" s="2120">
        <v>59122</v>
      </c>
      <c r="I56" s="2125">
        <v>28.8</v>
      </c>
      <c r="J56" s="2126">
        <v>145669</v>
      </c>
      <c r="K56" s="2127">
        <v>71</v>
      </c>
      <c r="L56" s="1390">
        <v>2312</v>
      </c>
      <c r="M56" s="539">
        <v>2327</v>
      </c>
      <c r="N56" s="540">
        <v>901</v>
      </c>
      <c r="O56" s="483">
        <v>-1</v>
      </c>
      <c r="P56" s="105">
        <v>5548832</v>
      </c>
      <c r="Q56" s="106">
        <v>6159</v>
      </c>
      <c r="R56" s="541">
        <v>3597</v>
      </c>
      <c r="S56" s="484">
        <v>-5.5</v>
      </c>
      <c r="T56" s="485">
        <v>1020655</v>
      </c>
      <c r="U56" s="104">
        <v>283.75170000000003</v>
      </c>
      <c r="W56" s="540">
        <v>4931000</v>
      </c>
      <c r="X56" s="104">
        <v>5709</v>
      </c>
    </row>
    <row r="57" spans="1:24" s="544" customFormat="1" ht="15.75" customHeight="1">
      <c r="A57" s="324" t="s">
        <v>226</v>
      </c>
      <c r="B57" s="543">
        <v>51</v>
      </c>
      <c r="C57" s="2111">
        <v>1613</v>
      </c>
      <c r="D57" s="2111">
        <v>7038</v>
      </c>
      <c r="E57" s="2111">
        <v>85730</v>
      </c>
      <c r="F57" s="2111">
        <v>513</v>
      </c>
      <c r="G57" s="2112">
        <v>0.6</v>
      </c>
      <c r="H57" s="2111">
        <v>26221</v>
      </c>
      <c r="I57" s="2112">
        <v>30.6</v>
      </c>
      <c r="J57" s="2113">
        <v>58996</v>
      </c>
      <c r="K57" s="2114">
        <v>68.8</v>
      </c>
      <c r="L57" s="1474">
        <v>580</v>
      </c>
      <c r="M57" s="1475">
        <v>989</v>
      </c>
      <c r="N57" s="543">
        <v>510</v>
      </c>
      <c r="O57" s="1729">
        <v>-0.4</v>
      </c>
      <c r="P57" s="1742">
        <v>978488</v>
      </c>
      <c r="Q57" s="1743">
        <v>1919</v>
      </c>
      <c r="R57" s="543">
        <v>1967</v>
      </c>
      <c r="S57" s="1744">
        <v>-11.9</v>
      </c>
      <c r="T57" s="1730">
        <v>343243</v>
      </c>
      <c r="U57" s="1743">
        <v>175</v>
      </c>
      <c r="W57" s="543">
        <v>2649000</v>
      </c>
      <c r="X57" s="1743">
        <v>1778</v>
      </c>
    </row>
    <row r="58" spans="1:24" s="544" customFormat="1" ht="15.75" customHeight="1">
      <c r="A58" s="614" t="s">
        <v>186</v>
      </c>
      <c r="B58" s="540">
        <v>51</v>
      </c>
      <c r="C58" s="2120">
        <v>4151</v>
      </c>
      <c r="D58" s="2120">
        <v>16151</v>
      </c>
      <c r="E58" s="2120">
        <v>213285</v>
      </c>
      <c r="F58" s="2120">
        <v>616</v>
      </c>
      <c r="G58" s="2125">
        <v>0.28881543474693483</v>
      </c>
      <c r="H58" s="2120">
        <v>59423</v>
      </c>
      <c r="I58" s="2125">
        <v>27.860843472349206</v>
      </c>
      <c r="J58" s="2126">
        <v>153246</v>
      </c>
      <c r="K58" s="2127">
        <v>71.850341092903861</v>
      </c>
      <c r="L58" s="1390">
        <v>991</v>
      </c>
      <c r="M58" s="539">
        <v>1382</v>
      </c>
      <c r="N58" s="540">
        <v>1382</v>
      </c>
      <c r="O58" s="483">
        <v>-0.79594790159190154</v>
      </c>
      <c r="P58" s="105">
        <v>2177991.58</v>
      </c>
      <c r="Q58" s="106">
        <v>1575.9707525325616</v>
      </c>
      <c r="R58" s="541">
        <v>4180</v>
      </c>
      <c r="S58" s="484">
        <v>-23.274596182085169</v>
      </c>
      <c r="T58" s="485">
        <v>1481544</v>
      </c>
      <c r="U58" s="104">
        <v>354.43636363636364</v>
      </c>
      <c r="W58" s="540">
        <v>4853000</v>
      </c>
      <c r="X58" s="104">
        <v>4109</v>
      </c>
    </row>
    <row r="59" spans="1:24" s="544" customFormat="1" ht="15.75" customHeight="1">
      <c r="A59" s="324" t="s">
        <v>187</v>
      </c>
      <c r="B59" s="1751">
        <v>93</v>
      </c>
      <c r="C59" s="2130">
        <v>1633</v>
      </c>
      <c r="D59" s="2130">
        <v>9441</v>
      </c>
      <c r="E59" s="2130">
        <v>106896</v>
      </c>
      <c r="F59" s="2130">
        <v>1198</v>
      </c>
      <c r="G59" s="2131">
        <v>1.1200000000000001</v>
      </c>
      <c r="H59" s="2130">
        <v>23036</v>
      </c>
      <c r="I59" s="2131">
        <v>21.6</v>
      </c>
      <c r="J59" s="2132">
        <v>82662</v>
      </c>
      <c r="K59" s="2133">
        <v>77.328999999999994</v>
      </c>
      <c r="L59" s="1511">
        <v>4401</v>
      </c>
      <c r="M59" s="1679">
        <v>2645</v>
      </c>
      <c r="N59" s="1406">
        <v>424</v>
      </c>
      <c r="O59" s="1752">
        <v>-0.7</v>
      </c>
      <c r="P59" s="1605">
        <v>698466</v>
      </c>
      <c r="Q59" s="1753">
        <v>1647</v>
      </c>
      <c r="R59" s="1406">
        <v>3005</v>
      </c>
      <c r="S59" s="1602">
        <v>11.3</v>
      </c>
      <c r="T59" s="1603">
        <v>547293</v>
      </c>
      <c r="U59" s="1753">
        <v>182</v>
      </c>
      <c r="W59" s="1633">
        <v>5856077</v>
      </c>
      <c r="X59" s="1753">
        <v>3139</v>
      </c>
    </row>
    <row r="60" spans="1:24" s="1210" customFormat="1" ht="15.75" customHeight="1">
      <c r="A60" s="614" t="s">
        <v>188</v>
      </c>
      <c r="B60" s="541">
        <v>111</v>
      </c>
      <c r="C60" s="2107">
        <v>3107</v>
      </c>
      <c r="D60" s="2107">
        <v>18545</v>
      </c>
      <c r="E60" s="2107">
        <v>218022</v>
      </c>
      <c r="F60" s="2107">
        <v>819</v>
      </c>
      <c r="G60" s="2108">
        <v>0.4</v>
      </c>
      <c r="H60" s="2107">
        <v>34602</v>
      </c>
      <c r="I60" s="2108">
        <v>15.9</v>
      </c>
      <c r="J60" s="2109">
        <v>182601</v>
      </c>
      <c r="K60" s="2110">
        <v>83.7</v>
      </c>
      <c r="L60" s="1385">
        <v>3364</v>
      </c>
      <c r="M60" s="610">
        <v>3700</v>
      </c>
      <c r="N60" s="541">
        <v>799</v>
      </c>
      <c r="O60" s="494">
        <v>-0.5</v>
      </c>
      <c r="P60" s="103">
        <v>471586</v>
      </c>
      <c r="Q60" s="104">
        <v>590</v>
      </c>
      <c r="R60" s="541">
        <v>4632</v>
      </c>
      <c r="S60" s="484">
        <v>-4.7</v>
      </c>
      <c r="T60" s="485">
        <v>2168308</v>
      </c>
      <c r="U60" s="104">
        <v>468</v>
      </c>
      <c r="V60" s="544"/>
      <c r="W60" s="541">
        <v>5773223</v>
      </c>
      <c r="X60" s="104">
        <v>7299</v>
      </c>
    </row>
    <row r="61" spans="1:24" s="544" customFormat="1" ht="15.75" customHeight="1">
      <c r="A61" s="324" t="s">
        <v>189</v>
      </c>
      <c r="B61" s="543">
        <v>62</v>
      </c>
      <c r="C61" s="2111">
        <v>2672</v>
      </c>
      <c r="D61" s="2111">
        <v>16763</v>
      </c>
      <c r="E61" s="2111">
        <v>211343</v>
      </c>
      <c r="F61" s="2111">
        <v>536</v>
      </c>
      <c r="G61" s="2112">
        <v>0.2</v>
      </c>
      <c r="H61" s="2111">
        <v>29713</v>
      </c>
      <c r="I61" s="2112">
        <v>14.1</v>
      </c>
      <c r="J61" s="2113">
        <v>181094</v>
      </c>
      <c r="K61" s="2114">
        <v>85.7</v>
      </c>
      <c r="L61" s="1474">
        <v>2764</v>
      </c>
      <c r="M61" s="1475">
        <v>2845</v>
      </c>
      <c r="N61" s="543">
        <v>480</v>
      </c>
      <c r="O61" s="1729">
        <v>-0.2</v>
      </c>
      <c r="P61" s="1742">
        <v>538198</v>
      </c>
      <c r="Q61" s="1743">
        <v>1121</v>
      </c>
      <c r="R61" s="543">
        <v>4805</v>
      </c>
      <c r="S61" s="1744">
        <v>-12.9</v>
      </c>
      <c r="T61" s="1730">
        <v>1791715</v>
      </c>
      <c r="U61" s="1743">
        <v>395</v>
      </c>
      <c r="W61" s="1734">
        <v>6003900</v>
      </c>
      <c r="X61" s="1743">
        <v>8942</v>
      </c>
    </row>
    <row r="62" spans="1:24" s="544" customFormat="1" ht="15.75" customHeight="1">
      <c r="A62" s="614" t="s">
        <v>190</v>
      </c>
      <c r="B62" s="541">
        <v>55</v>
      </c>
      <c r="C62" s="2107">
        <v>1932</v>
      </c>
      <c r="D62" s="2107">
        <v>13674</v>
      </c>
      <c r="E62" s="2107">
        <v>145501</v>
      </c>
      <c r="F62" s="2107">
        <v>549</v>
      </c>
      <c r="G62" s="2108">
        <v>0.37731699438491834</v>
      </c>
      <c r="H62" s="2107">
        <v>19681</v>
      </c>
      <c r="I62" s="2108">
        <v>13.526367516374457</v>
      </c>
      <c r="J62" s="2109">
        <v>125271</v>
      </c>
      <c r="K62" s="2110">
        <v>86.096315489240624</v>
      </c>
      <c r="L62" s="1385">
        <v>1572</v>
      </c>
      <c r="M62" s="610">
        <v>1332</v>
      </c>
      <c r="N62" s="541">
        <v>367</v>
      </c>
      <c r="O62" s="494">
        <v>-2E-3</v>
      </c>
      <c r="P62" s="103">
        <v>206358</v>
      </c>
      <c r="Q62" s="104">
        <v>562</v>
      </c>
      <c r="R62" s="541">
        <v>3450</v>
      </c>
      <c r="S62" s="484">
        <v>-3.6</v>
      </c>
      <c r="T62" s="485" t="s">
        <v>353</v>
      </c>
      <c r="U62" s="104">
        <v>234.48782608695652</v>
      </c>
      <c r="W62" s="541">
        <v>3339000</v>
      </c>
      <c r="X62" s="104">
        <v>6186</v>
      </c>
    </row>
    <row r="63" spans="1:24" s="544" customFormat="1" ht="15.75" customHeight="1">
      <c r="A63" s="324" t="s">
        <v>191</v>
      </c>
      <c r="B63" s="543">
        <v>132</v>
      </c>
      <c r="C63" s="2111">
        <v>1903</v>
      </c>
      <c r="D63" s="2111">
        <v>11116</v>
      </c>
      <c r="E63" s="2111">
        <v>135981</v>
      </c>
      <c r="F63" s="2111">
        <v>1656</v>
      </c>
      <c r="G63" s="2112">
        <v>1.3</v>
      </c>
      <c r="H63" s="2111">
        <v>21464</v>
      </c>
      <c r="I63" s="2112">
        <v>15.8</v>
      </c>
      <c r="J63" s="2113">
        <v>112861</v>
      </c>
      <c r="K63" s="2114">
        <v>83</v>
      </c>
      <c r="L63" s="1474">
        <v>7290</v>
      </c>
      <c r="M63" s="1475">
        <v>2834</v>
      </c>
      <c r="N63" s="543">
        <v>384</v>
      </c>
      <c r="O63" s="1528">
        <v>-0.5</v>
      </c>
      <c r="P63" s="1473">
        <v>393295</v>
      </c>
      <c r="Q63" s="1736">
        <v>1024</v>
      </c>
      <c r="R63" s="543">
        <v>2826</v>
      </c>
      <c r="S63" s="1472">
        <v>-6.7</v>
      </c>
      <c r="T63" s="1471">
        <v>760431</v>
      </c>
      <c r="U63" s="1736">
        <v>269</v>
      </c>
      <c r="W63" s="543">
        <v>5359245</v>
      </c>
      <c r="X63" s="1736">
        <v>2533</v>
      </c>
    </row>
    <row r="64" spans="1:24" s="544" customFormat="1" ht="15.75" customHeight="1">
      <c r="A64" s="614" t="s">
        <v>192</v>
      </c>
      <c r="B64" s="532">
        <v>61</v>
      </c>
      <c r="C64" s="1944">
        <v>2144</v>
      </c>
      <c r="D64" s="1944">
        <v>15488</v>
      </c>
      <c r="E64" s="1944">
        <v>180782</v>
      </c>
      <c r="F64" s="618">
        <v>848</v>
      </c>
      <c r="G64" s="2134">
        <v>0.46</v>
      </c>
      <c r="H64" s="1944">
        <v>26142</v>
      </c>
      <c r="I64" s="2134">
        <v>14.360000000000001</v>
      </c>
      <c r="J64" s="1944">
        <v>153792</v>
      </c>
      <c r="K64" s="911">
        <v>85.07</v>
      </c>
      <c r="L64" s="551">
        <v>688</v>
      </c>
      <c r="M64" s="108">
        <v>986</v>
      </c>
      <c r="N64" s="531">
        <v>360</v>
      </c>
      <c r="O64" s="494">
        <v>0</v>
      </c>
      <c r="P64" s="103">
        <v>441717</v>
      </c>
      <c r="Q64" s="104">
        <v>1227</v>
      </c>
      <c r="R64" s="532">
        <v>4478</v>
      </c>
      <c r="S64" s="109">
        <v>-14.15</v>
      </c>
      <c r="T64" s="477">
        <v>1015958</v>
      </c>
      <c r="U64" s="552">
        <v>226.8776239392586</v>
      </c>
      <c r="V64" s="1353"/>
      <c r="W64" s="532">
        <v>6540425</v>
      </c>
      <c r="X64" s="108">
        <v>8464</v>
      </c>
    </row>
    <row r="65" spans="1:24" s="544" customFormat="1" ht="15.75" customHeight="1">
      <c r="A65" s="324" t="s">
        <v>227</v>
      </c>
      <c r="B65" s="1747">
        <v>78</v>
      </c>
      <c r="C65" s="2111">
        <v>1502</v>
      </c>
      <c r="D65" s="2111">
        <v>8417</v>
      </c>
      <c r="E65" s="2111">
        <v>93968</v>
      </c>
      <c r="F65" s="2111">
        <v>1098</v>
      </c>
      <c r="G65" s="2112">
        <v>1.2</v>
      </c>
      <c r="H65" s="2111">
        <v>16646</v>
      </c>
      <c r="I65" s="2112">
        <v>17.7</v>
      </c>
      <c r="J65" s="2111">
        <v>76224</v>
      </c>
      <c r="K65" s="2114">
        <v>81.099999999999994</v>
      </c>
      <c r="L65" s="1474">
        <v>2592</v>
      </c>
      <c r="M65" s="1743">
        <v>1859</v>
      </c>
      <c r="N65" s="543">
        <v>298</v>
      </c>
      <c r="O65" s="1729" t="s">
        <v>304</v>
      </c>
      <c r="P65" s="1742">
        <v>200810</v>
      </c>
      <c r="Q65" s="1743">
        <v>674</v>
      </c>
      <c r="R65" s="543">
        <v>2234</v>
      </c>
      <c r="S65" s="1744">
        <v>-10.7</v>
      </c>
      <c r="T65" s="1730">
        <v>479006</v>
      </c>
      <c r="U65" s="1743">
        <v>214</v>
      </c>
      <c r="W65" s="1747">
        <v>5196077</v>
      </c>
      <c r="X65" s="1743">
        <v>5090</v>
      </c>
    </row>
    <row r="66" spans="1:24" s="544" customFormat="1" ht="15.75" customHeight="1">
      <c r="A66" s="614" t="s">
        <v>194</v>
      </c>
      <c r="B66" s="620">
        <v>85</v>
      </c>
      <c r="C66" s="1963">
        <v>2808</v>
      </c>
      <c r="D66" s="1963">
        <v>16630</v>
      </c>
      <c r="E66" s="1963">
        <v>223616</v>
      </c>
      <c r="F66" s="621">
        <v>1104</v>
      </c>
      <c r="G66" s="2135">
        <v>0.49</v>
      </c>
      <c r="H66" s="1963">
        <v>42984</v>
      </c>
      <c r="I66" s="2135">
        <v>19.2</v>
      </c>
      <c r="J66" s="1963">
        <v>179528</v>
      </c>
      <c r="K66" s="1395">
        <v>80.3</v>
      </c>
      <c r="L66" s="559">
        <v>1740</v>
      </c>
      <c r="M66" s="111">
        <v>1650</v>
      </c>
      <c r="N66" s="538">
        <v>449</v>
      </c>
      <c r="O66" s="494">
        <v>-2.2222222300000002E-3</v>
      </c>
      <c r="P66" s="105">
        <v>3970528</v>
      </c>
      <c r="Q66" s="106">
        <v>8843</v>
      </c>
      <c r="R66" s="532">
        <v>4006</v>
      </c>
      <c r="S66" s="484">
        <v>-4.5999999999999996</v>
      </c>
      <c r="T66" s="477">
        <v>1413291</v>
      </c>
      <c r="U66" s="552">
        <v>352.7</v>
      </c>
      <c r="V66" s="1353"/>
      <c r="W66" s="620">
        <v>4655121</v>
      </c>
      <c r="X66" s="108">
        <v>5823</v>
      </c>
    </row>
    <row r="67" spans="1:24" s="544" customFormat="1" ht="15.75" customHeight="1">
      <c r="A67" s="324" t="s">
        <v>195</v>
      </c>
      <c r="B67" s="1410">
        <v>173</v>
      </c>
      <c r="C67" s="1965">
        <v>2158</v>
      </c>
      <c r="D67" s="1965">
        <v>15263</v>
      </c>
      <c r="E67" s="1965">
        <v>177165</v>
      </c>
      <c r="F67" s="1965">
        <v>1926</v>
      </c>
      <c r="G67" s="1975">
        <v>1.1000000000000001</v>
      </c>
      <c r="H67" s="1965">
        <v>25276</v>
      </c>
      <c r="I67" s="1975">
        <v>14.3</v>
      </c>
      <c r="J67" s="1965">
        <v>149963</v>
      </c>
      <c r="K67" s="2136">
        <v>84.6</v>
      </c>
      <c r="L67" s="1511">
        <v>4959</v>
      </c>
      <c r="M67" s="1753">
        <v>3009</v>
      </c>
      <c r="N67" s="1406">
        <v>366</v>
      </c>
      <c r="O67" s="1754" t="s">
        <v>304</v>
      </c>
      <c r="P67" s="1755">
        <v>284637</v>
      </c>
      <c r="Q67" s="1753">
        <v>778</v>
      </c>
      <c r="R67" s="1406">
        <v>3794</v>
      </c>
      <c r="S67" s="1602">
        <v>-20.399999999999999</v>
      </c>
      <c r="T67" s="1603">
        <v>1444144</v>
      </c>
      <c r="U67" s="1753">
        <v>381</v>
      </c>
      <c r="V67" s="1525"/>
      <c r="W67" s="1410">
        <v>6116000</v>
      </c>
      <c r="X67" s="1753">
        <v>8074</v>
      </c>
    </row>
    <row r="68" spans="1:24" s="544" customFormat="1" ht="15.75" customHeight="1">
      <c r="A68" s="614" t="s">
        <v>196</v>
      </c>
      <c r="B68" s="623">
        <v>90</v>
      </c>
      <c r="C68" s="2120">
        <v>3442</v>
      </c>
      <c r="D68" s="2120">
        <v>23063</v>
      </c>
      <c r="E68" s="2120">
        <v>274681</v>
      </c>
      <c r="F68" s="2120">
        <v>1241</v>
      </c>
      <c r="G68" s="2125">
        <v>0.5</v>
      </c>
      <c r="H68" s="2120">
        <v>36273</v>
      </c>
      <c r="I68" s="2125">
        <v>13.2</v>
      </c>
      <c r="J68" s="2120">
        <v>237167</v>
      </c>
      <c r="K68" s="2127">
        <v>86.3</v>
      </c>
      <c r="L68" s="1390">
        <v>949</v>
      </c>
      <c r="M68" s="106">
        <v>969</v>
      </c>
      <c r="N68" s="540">
        <v>607</v>
      </c>
      <c r="O68" s="483">
        <v>-0.49</v>
      </c>
      <c r="P68" s="105">
        <v>428346</v>
      </c>
      <c r="Q68" s="106">
        <v>705.67710039999997</v>
      </c>
      <c r="R68" s="541">
        <v>5885</v>
      </c>
      <c r="S68" s="484">
        <v>-3.6</v>
      </c>
      <c r="T68" s="485">
        <v>2221043</v>
      </c>
      <c r="U68" s="104">
        <v>377</v>
      </c>
      <c r="W68" s="540">
        <v>9464000</v>
      </c>
      <c r="X68" s="104">
        <v>10027</v>
      </c>
    </row>
    <row r="69" spans="1:24" s="544" customFormat="1" ht="15.75" customHeight="1" thickBot="1">
      <c r="A69" s="324" t="s">
        <v>197</v>
      </c>
      <c r="B69" s="1747">
        <v>25</v>
      </c>
      <c r="C69" s="2111">
        <v>1176</v>
      </c>
      <c r="D69" s="2111">
        <v>15721</v>
      </c>
      <c r="E69" s="2111">
        <v>167512</v>
      </c>
      <c r="F69" s="2111">
        <v>212</v>
      </c>
      <c r="G69" s="2112">
        <v>0.1</v>
      </c>
      <c r="H69" s="2111">
        <v>12305</v>
      </c>
      <c r="I69" s="2112">
        <v>7.3</v>
      </c>
      <c r="J69" s="2111">
        <v>154995</v>
      </c>
      <c r="K69" s="2114">
        <v>92.5</v>
      </c>
      <c r="L69" s="1474">
        <v>56</v>
      </c>
      <c r="M69" s="1743">
        <v>72</v>
      </c>
      <c r="N69" s="543">
        <v>89</v>
      </c>
      <c r="O69" s="1756">
        <v>-1.1000000000000001</v>
      </c>
      <c r="P69" s="1742">
        <v>32564</v>
      </c>
      <c r="Q69" s="1743">
        <v>366</v>
      </c>
      <c r="R69" s="543">
        <v>3167</v>
      </c>
      <c r="S69" s="1744">
        <v>-27.8</v>
      </c>
      <c r="T69" s="1730">
        <v>826864</v>
      </c>
      <c r="U69" s="1750">
        <v>261</v>
      </c>
      <c r="W69" s="1747">
        <v>8542120</v>
      </c>
      <c r="X69" s="1743">
        <v>23211</v>
      </c>
    </row>
    <row r="70" spans="1:24" ht="15.75" customHeight="1" thickTop="1">
      <c r="A70" s="624" t="s">
        <v>198</v>
      </c>
      <c r="B70" s="625">
        <f>SUM(B8:B69)</f>
        <v>3797</v>
      </c>
      <c r="C70" s="626">
        <f>SUM(C8:C69)</f>
        <v>147788</v>
      </c>
      <c r="D70" s="626">
        <f>SUM(D8:D69)</f>
        <v>760714</v>
      </c>
      <c r="E70" s="626">
        <f>SUM(E8:E69)</f>
        <v>9904310</v>
      </c>
      <c r="F70" s="626">
        <f>SUM(F8:F69)</f>
        <v>44105</v>
      </c>
      <c r="G70" s="627" t="s">
        <v>199</v>
      </c>
      <c r="H70" s="626">
        <f>SUM(H8:H69)</f>
        <v>2004297</v>
      </c>
      <c r="I70" s="627" t="s">
        <v>199</v>
      </c>
      <c r="J70" s="626">
        <f>SUM(J8:J69)</f>
        <v>7855908</v>
      </c>
      <c r="K70" s="758" t="s">
        <v>199</v>
      </c>
      <c r="L70" s="1378">
        <f t="shared" ref="L70:R70" si="0">SUM(L8:L69)</f>
        <v>174898.7</v>
      </c>
      <c r="M70" s="629">
        <f t="shared" si="0"/>
        <v>99492</v>
      </c>
      <c r="N70" s="1386">
        <f t="shared" si="0"/>
        <v>34862</v>
      </c>
      <c r="O70" s="1378">
        <f t="shared" si="0"/>
        <v>-12.396223998728289</v>
      </c>
      <c r="P70" s="626">
        <f t="shared" si="0"/>
        <v>71607496.030000001</v>
      </c>
      <c r="Q70" s="630">
        <f t="shared" si="0"/>
        <v>114720.88126273663</v>
      </c>
      <c r="R70" s="625">
        <f t="shared" si="0"/>
        <v>185171</v>
      </c>
      <c r="S70" s="627" t="s">
        <v>199</v>
      </c>
      <c r="T70" s="626">
        <f>SUM(T8:T69)</f>
        <v>67957395</v>
      </c>
      <c r="U70" s="631">
        <f>SUM(U8:U69)</f>
        <v>22759.634368432511</v>
      </c>
      <c r="V70" s="1355"/>
      <c r="W70" s="632">
        <f>SUM(W8:W69)</f>
        <v>419821240</v>
      </c>
      <c r="X70" s="629">
        <f>SUM(X8:X69)</f>
        <v>277592</v>
      </c>
    </row>
    <row r="71" spans="1:24" ht="15.75" customHeight="1">
      <c r="A71" s="324" t="s">
        <v>354</v>
      </c>
      <c r="B71" s="1396">
        <f t="shared" ref="B71:R71" si="1">AVERAGE(B8:B69)</f>
        <v>61.241935483870968</v>
      </c>
      <c r="C71" s="1397">
        <f t="shared" si="1"/>
        <v>2383.6774193548385</v>
      </c>
      <c r="D71" s="1397">
        <f t="shared" si="1"/>
        <v>12269.58064516129</v>
      </c>
      <c r="E71" s="1397">
        <f t="shared" si="1"/>
        <v>159746.93548387097</v>
      </c>
      <c r="F71" s="1397">
        <f t="shared" si="1"/>
        <v>711.37096774193549</v>
      </c>
      <c r="G71" s="1398">
        <f t="shared" si="1"/>
        <v>0.46913385479807318</v>
      </c>
      <c r="H71" s="1397">
        <f t="shared" si="1"/>
        <v>32327.370967741936</v>
      </c>
      <c r="I71" s="1398">
        <f t="shared" si="1"/>
        <v>19.899002075581642</v>
      </c>
      <c r="J71" s="1397">
        <f t="shared" si="1"/>
        <v>126708.19354838709</v>
      </c>
      <c r="K71" s="1399">
        <f t="shared" si="1"/>
        <v>79.631565704520312</v>
      </c>
      <c r="L71" s="1384">
        <f t="shared" si="1"/>
        <v>2820.9467741935487</v>
      </c>
      <c r="M71" s="1377">
        <f t="shared" si="1"/>
        <v>1604.7096774193549</v>
      </c>
      <c r="N71" s="1376">
        <f t="shared" si="1"/>
        <v>562.29032258064512</v>
      </c>
      <c r="O71" s="1379" t="s">
        <v>199</v>
      </c>
      <c r="P71" s="481">
        <f t="shared" si="1"/>
        <v>1154959.6133870969</v>
      </c>
      <c r="Q71" s="634">
        <f t="shared" si="1"/>
        <v>1850.3367945602681</v>
      </c>
      <c r="R71" s="633">
        <f t="shared" si="1"/>
        <v>2986.6290322580644</v>
      </c>
      <c r="S71" s="495">
        <f>AVERAGE(S8:S69)</f>
        <v>-6.8821169238582511</v>
      </c>
      <c r="T71" s="481">
        <f>AVERAGE(T8:T69)</f>
        <v>1114055.6557377048</v>
      </c>
      <c r="U71" s="635">
        <f>AVERAGE(U8:U69)</f>
        <v>367.09087691020181</v>
      </c>
      <c r="V71" s="596"/>
      <c r="W71" s="543" t="s">
        <v>199</v>
      </c>
      <c r="X71" s="112">
        <f>AVERAGE(X8:X69)</f>
        <v>4477.2903225806449</v>
      </c>
    </row>
    <row r="72" spans="1:24" s="641" customFormat="1" ht="13.95" customHeight="1">
      <c r="A72" s="636" t="s">
        <v>201</v>
      </c>
      <c r="B72" s="637"/>
      <c r="C72" s="637"/>
      <c r="D72" s="637"/>
      <c r="E72" s="637"/>
      <c r="F72" s="637"/>
      <c r="G72" s="637"/>
      <c r="H72" s="637"/>
      <c r="I72" s="637"/>
      <c r="J72" s="637"/>
      <c r="K72" s="637"/>
      <c r="L72" s="637"/>
      <c r="M72" s="638"/>
      <c r="N72" s="2365"/>
      <c r="O72" s="2365"/>
      <c r="P72" s="2365"/>
      <c r="Q72" s="2365"/>
      <c r="R72" s="637"/>
      <c r="S72" s="639"/>
      <c r="T72" s="640"/>
      <c r="U72" s="640"/>
      <c r="W72" s="642"/>
      <c r="X72" s="640"/>
    </row>
    <row r="73" spans="1:24" ht="15.6">
      <c r="R73" s="643"/>
      <c r="S73" s="644"/>
      <c r="T73" s="526"/>
      <c r="U73" s="526"/>
      <c r="W73" s="526"/>
      <c r="X73" s="526"/>
    </row>
    <row r="74" spans="1:24" ht="15.6">
      <c r="R74" s="643"/>
      <c r="S74" s="644"/>
      <c r="T74" s="526"/>
      <c r="U74" s="526"/>
      <c r="W74" s="526"/>
      <c r="X74" s="526"/>
    </row>
    <row r="75" spans="1:24" ht="15.6">
      <c r="R75" s="643"/>
      <c r="S75" s="644"/>
      <c r="T75" s="526"/>
      <c r="U75" s="526"/>
      <c r="W75" s="526"/>
      <c r="X75" s="526"/>
    </row>
    <row r="76" spans="1:24" ht="15.6">
      <c r="R76" s="643"/>
      <c r="S76" s="644"/>
      <c r="T76" s="526"/>
      <c r="U76" s="526"/>
      <c r="W76" s="526"/>
      <c r="X76" s="526"/>
    </row>
    <row r="77" spans="1:24" ht="15.6">
      <c r="C77" s="673"/>
      <c r="R77" s="643"/>
      <c r="S77" s="644"/>
      <c r="T77" s="526"/>
      <c r="U77" s="526"/>
      <c r="W77" s="526"/>
      <c r="X77" s="526"/>
    </row>
    <row r="78" spans="1:24" ht="15.6">
      <c r="R78" s="643"/>
      <c r="S78" s="644"/>
      <c r="T78" s="526"/>
      <c r="U78" s="526"/>
      <c r="W78" s="526"/>
      <c r="X78" s="526"/>
    </row>
    <row r="79" spans="1:24" ht="15.6">
      <c r="R79" s="643"/>
      <c r="S79" s="545"/>
      <c r="T79" s="526"/>
      <c r="U79" s="526"/>
      <c r="W79" s="526"/>
      <c r="X79" s="526"/>
    </row>
    <row r="80" spans="1:24" ht="15.6">
      <c r="R80" s="643"/>
      <c r="S80" s="644"/>
      <c r="T80" s="526"/>
      <c r="U80" s="526"/>
      <c r="W80" s="526"/>
      <c r="X80" s="526"/>
    </row>
    <row r="81" spans="18:24" ht="15.6">
      <c r="R81" s="643"/>
      <c r="S81" s="644"/>
      <c r="T81" s="526"/>
      <c r="U81" s="526"/>
      <c r="W81" s="526"/>
      <c r="X81" s="526"/>
    </row>
    <row r="82" spans="18:24" ht="15.6">
      <c r="R82" s="643"/>
      <c r="S82" s="644"/>
      <c r="T82" s="526"/>
      <c r="U82" s="526"/>
      <c r="W82" s="526"/>
      <c r="X82" s="526"/>
    </row>
    <row r="83" spans="18:24" ht="15.6">
      <c r="R83" s="643"/>
      <c r="S83" s="644"/>
      <c r="T83" s="526"/>
      <c r="U83" s="526"/>
      <c r="W83" s="526"/>
      <c r="X83" s="526"/>
    </row>
    <row r="84" spans="18:24" ht="15.6">
      <c r="R84" s="643"/>
      <c r="S84" s="644"/>
      <c r="T84" s="526"/>
      <c r="U84" s="526"/>
      <c r="W84" s="526"/>
      <c r="X84" s="526"/>
    </row>
    <row r="85" spans="18:24" ht="15.6">
      <c r="R85" s="643"/>
      <c r="S85" s="644"/>
      <c r="T85" s="526"/>
      <c r="U85" s="526"/>
      <c r="W85" s="526"/>
      <c r="X85" s="526"/>
    </row>
    <row r="86" spans="18:24" ht="15.6">
      <c r="R86" s="643"/>
      <c r="S86" s="644"/>
      <c r="T86" s="526"/>
      <c r="U86" s="526"/>
      <c r="W86" s="526"/>
      <c r="X86" s="526"/>
    </row>
    <row r="87" spans="18:24" ht="15.6">
      <c r="R87" s="643"/>
      <c r="S87" s="644"/>
      <c r="T87" s="526"/>
      <c r="U87" s="526"/>
      <c r="W87" s="526"/>
      <c r="X87" s="526"/>
    </row>
    <row r="88" spans="18:24" ht="15.6">
      <c r="R88" s="643"/>
      <c r="S88" s="644"/>
      <c r="T88" s="526"/>
      <c r="U88" s="526"/>
      <c r="W88" s="526"/>
      <c r="X88" s="526"/>
    </row>
    <row r="89" spans="18:24" ht="15.6">
      <c r="R89" s="643"/>
      <c r="S89" s="644"/>
      <c r="T89" s="526"/>
      <c r="U89" s="526"/>
      <c r="W89" s="526"/>
      <c r="X89" s="526"/>
    </row>
    <row r="90" spans="18:24" ht="15.6">
      <c r="R90" s="643"/>
      <c r="S90" s="644"/>
      <c r="T90" s="526"/>
      <c r="U90" s="526"/>
      <c r="W90" s="526"/>
      <c r="X90" s="526"/>
    </row>
    <row r="91" spans="18:24" ht="15.6">
      <c r="R91" s="643"/>
      <c r="S91" s="644"/>
      <c r="T91" s="526"/>
      <c r="U91" s="526"/>
      <c r="W91" s="526"/>
      <c r="X91" s="526"/>
    </row>
    <row r="92" spans="18:24" ht="15.6">
      <c r="R92" s="643"/>
      <c r="S92" s="545"/>
      <c r="T92" s="526"/>
      <c r="U92" s="526"/>
      <c r="W92" s="526"/>
      <c r="X92" s="526"/>
    </row>
    <row r="93" spans="18:24" ht="15.6">
      <c r="R93" s="643"/>
      <c r="S93" s="644"/>
      <c r="T93" s="526"/>
      <c r="U93" s="526"/>
      <c r="W93" s="526"/>
      <c r="X93" s="526"/>
    </row>
    <row r="94" spans="18:24" ht="15.6">
      <c r="R94" s="643"/>
      <c r="S94" s="644"/>
      <c r="T94" s="526"/>
      <c r="U94" s="526"/>
      <c r="W94" s="526"/>
      <c r="X94" s="526"/>
    </row>
    <row r="95" spans="18:24" ht="15.6">
      <c r="R95" s="643"/>
      <c r="S95" s="644"/>
      <c r="T95" s="526"/>
      <c r="U95" s="526"/>
      <c r="W95" s="526"/>
      <c r="X95" s="526"/>
    </row>
    <row r="96" spans="18:24" ht="15.6">
      <c r="R96" s="643"/>
      <c r="S96" s="644"/>
      <c r="T96" s="526"/>
      <c r="U96" s="526"/>
      <c r="W96" s="526"/>
      <c r="X96" s="526"/>
    </row>
    <row r="97" spans="18:24" ht="15.6">
      <c r="R97" s="643"/>
      <c r="S97" s="644"/>
      <c r="T97" s="526"/>
      <c r="U97" s="526"/>
      <c r="W97" s="526"/>
      <c r="X97" s="526"/>
    </row>
    <row r="98" spans="18:24" ht="15.6">
      <c r="R98" s="643"/>
      <c r="S98" s="644"/>
      <c r="T98" s="526"/>
      <c r="U98" s="526"/>
      <c r="W98" s="526"/>
      <c r="X98" s="526"/>
    </row>
    <row r="99" spans="18:24" ht="15.6">
      <c r="R99" s="643"/>
      <c r="S99" s="644"/>
      <c r="T99" s="526"/>
      <c r="U99" s="526"/>
      <c r="W99" s="526"/>
      <c r="X99" s="526"/>
    </row>
    <row r="100" spans="18:24" ht="15.6">
      <c r="R100" s="643"/>
      <c r="S100" s="644"/>
      <c r="T100" s="526"/>
      <c r="U100" s="526"/>
      <c r="W100" s="526"/>
      <c r="X100" s="526"/>
    </row>
    <row r="101" spans="18:24" ht="15.6">
      <c r="R101" s="643"/>
      <c r="S101" s="644"/>
      <c r="T101" s="526"/>
      <c r="U101" s="526"/>
      <c r="W101" s="526"/>
      <c r="X101" s="526"/>
    </row>
    <row r="102" spans="18:24" ht="15.6">
      <c r="R102" s="643"/>
      <c r="S102" s="644"/>
      <c r="T102" s="526"/>
      <c r="U102" s="526"/>
      <c r="W102" s="526"/>
      <c r="X102" s="526"/>
    </row>
    <row r="103" spans="18:24" ht="15.6">
      <c r="R103" s="643"/>
      <c r="S103" s="644"/>
      <c r="T103" s="526"/>
      <c r="U103" s="526"/>
      <c r="W103" s="526"/>
      <c r="X103" s="526"/>
    </row>
    <row r="104" spans="18:24" ht="15.6">
      <c r="R104" s="645"/>
      <c r="S104" s="646"/>
      <c r="T104" s="647"/>
      <c r="U104" s="647"/>
      <c r="W104" s="647"/>
      <c r="X104" s="647"/>
    </row>
    <row r="105" spans="18:24" ht="15.6">
      <c r="R105" s="643"/>
      <c r="S105" s="644"/>
      <c r="T105" s="526"/>
      <c r="U105" s="526"/>
      <c r="W105" s="526"/>
      <c r="X105" s="526"/>
    </row>
    <row r="106" spans="18:24" ht="15.6">
      <c r="R106" s="643"/>
      <c r="S106" s="644"/>
      <c r="T106" s="526"/>
      <c r="U106" s="526"/>
      <c r="W106" s="526"/>
      <c r="X106" s="526"/>
    </row>
    <row r="107" spans="18:24" ht="15.6">
      <c r="R107" s="643"/>
      <c r="S107" s="644"/>
      <c r="T107" s="526"/>
      <c r="U107" s="526"/>
      <c r="W107" s="526"/>
      <c r="X107" s="526"/>
    </row>
    <row r="132" spans="2:24" ht="27" customHeight="1">
      <c r="B132" s="2232"/>
      <c r="C132" s="2232"/>
      <c r="D132" s="2232"/>
      <c r="E132" s="2232"/>
      <c r="F132" s="2232"/>
      <c r="G132" s="2232"/>
      <c r="H132" s="2232"/>
      <c r="I132" s="2232"/>
      <c r="J132" s="2232"/>
      <c r="K132" s="2232"/>
      <c r="L132" s="2232"/>
      <c r="M132" s="2232"/>
      <c r="N132" s="2232"/>
      <c r="O132" s="2232"/>
      <c r="P132" s="2232"/>
      <c r="Q132" s="2232"/>
      <c r="R132" s="2232"/>
      <c r="S132" s="2232"/>
      <c r="T132" s="2232"/>
      <c r="U132" s="2232"/>
      <c r="V132" s="2232"/>
      <c r="W132" s="2232"/>
      <c r="X132" s="2232"/>
    </row>
  </sheetData>
  <customSheetViews>
    <customSheetView guid="{429188B7-F8E8-41E0-BAA6-8F869C883D4F}" showGridLines="0">
      <pane xSplit="1" ySplit="6" topLeftCell="B7" activePane="bottomRight" state="frozen"/>
      <selection pane="bottomRight" activeCell="A2" sqref="A2"/>
      <colBreaks count="2" manualBreakCount="2">
        <brk id="11" min="2" max="70" man="1"/>
        <brk id="17" max="1048575" man="1"/>
      </colBreaks>
      <pageMargins left="0" right="0" top="0" bottom="0" header="0" footer="0"/>
      <pageSetup paperSize="8" firstPageNumber="12" fitToWidth="3" orientation="portrait" r:id="rId1"/>
      <headerFooter alignWithMargins="0">
        <oddHeader>&amp;L&amp;"ＭＳ Ｐゴシック,太字"&amp;16 ５　産　業</oddHeader>
      </headerFooter>
    </customSheetView>
    <customSheetView guid="{CFB8F6A3-286B-44DA-98E2-E06FA9DC17D9}" scale="90" showGridLines="0">
      <pane xSplit="1" ySplit="6" topLeftCell="B46" activePane="bottomRight" state="frozen"/>
      <selection pane="bottomRight" activeCell="A7" sqref="A7:A54"/>
      <colBreaks count="3" manualBreakCount="3">
        <brk id="11" max="71" man="1"/>
        <brk id="18" max="71" man="1"/>
        <brk id="31" max="1048575" man="1"/>
      </colBreaks>
      <pageMargins left="0" right="0" top="0" bottom="0" header="0" footer="0"/>
      <pageSetup paperSize="9" scale="80" firstPageNumber="12" fitToWidth="3" orientation="portrait" useFirstPageNumber="1" r:id="rId2"/>
      <headerFooter alignWithMargins="0"/>
    </customSheetView>
  </customSheetViews>
  <mergeCells count="22">
    <mergeCell ref="M1:Q2"/>
    <mergeCell ref="B132:K132"/>
    <mergeCell ref="L132:Q132"/>
    <mergeCell ref="L3:M3"/>
    <mergeCell ref="R132:X132"/>
    <mergeCell ref="M4:M5"/>
    <mergeCell ref="T4:U4"/>
    <mergeCell ref="B3:D3"/>
    <mergeCell ref="J4:K4"/>
    <mergeCell ref="P4:Q4"/>
    <mergeCell ref="N4:O4"/>
    <mergeCell ref="H4:I4"/>
    <mergeCell ref="B4:D4"/>
    <mergeCell ref="F4:G4"/>
    <mergeCell ref="N72:Q72"/>
    <mergeCell ref="W4:W5"/>
    <mergeCell ref="L4:L5"/>
    <mergeCell ref="W3:X3"/>
    <mergeCell ref="X4:X5"/>
    <mergeCell ref="R4:S4"/>
    <mergeCell ref="R3:U3"/>
    <mergeCell ref="N3:Q3"/>
  </mergeCells>
  <phoneticPr fontId="2"/>
  <dataValidations count="1">
    <dataValidation imeMode="disabled" allowBlank="1" showInputMessage="1" showErrorMessage="1" sqref="B8:X22 WVJ11:WWF11 IX11:JT11 ST11:TP11 ACP11:ADL11 AML11:ANH11 AWH11:AXD11 BGD11:BGZ11 BPZ11:BQV11 BZV11:CAR11 CJR11:CKN11 CTN11:CUJ11 DDJ11:DEF11 DNF11:DOB11 DXB11:DXX11 EGX11:EHT11 EQT11:ERP11 FAP11:FBL11 FKL11:FLH11 FUH11:FVD11 GED11:GEZ11 GNZ11:GOV11 GXV11:GYR11 HHR11:HIN11 HRN11:HSJ11 IBJ11:ICF11 ILF11:IMB11 IVB11:IVX11 JEX11:JFT11 JOT11:JPP11 JYP11:JZL11 KIL11:KJH11 KSH11:KTD11 LCD11:LCZ11 LLZ11:LMV11 LVV11:LWR11 MFR11:MGN11 MPN11:MQJ11 MZJ11:NAF11 NJF11:NKB11 NTB11:NTX11 OCX11:ODT11 OMT11:ONP11 OWP11:OXL11 PGL11:PHH11 PQH11:PRD11 QAD11:QAZ11 QJZ11:QKV11 QTV11:QUR11 RDR11:REN11 RNN11:ROJ11 RXJ11:RYF11 SHF11:SIB11 SRB11:SRX11 TAX11:TBT11 TKT11:TLP11 TUP11:TVL11 UEL11:UFH11 UOH11:UPD11 UYD11:UYZ11 VHZ11:VIV11 VRV11:VSR11 WBR11:WCN11 WLN11:WMJ11 W24:W29 X23:X29 WVJ63:WWF63 B23:V29 IX63:JT63 ST63:TP63 ACP63:ADL63 AML63:ANH63 AWH63:AXD63 BGD63:BGZ63 BPZ63:BQV63 BZV63:CAR63 CJR63:CKN63 CTN63:CUJ63 DDJ63:DEF63 DNF63:DOB63 DXB63:DXX63 EGX63:EHT63 EQT63:ERP63 FAP63:FBL63 FKL63:FLH63 FUH63:FVD63 GED63:GEZ63 GNZ63:GOV63 GXV63:GYR63 HHR63:HIN63 HRN63:HSJ63 IBJ63:ICF63 ILF63:IMB63 IVB63:IVX63 JEX63:JFT63 JOT63:JPP63 JYP63:JZL63 KIL63:KJH63 KSH63:KTD63 LCD63:LCZ63 LLZ63:LMV63 LVV63:LWR63 MFR63:MGN63 MPN63:MQJ63 MZJ63:NAF63 NJF63:NKB63 NTB63:NTX63 OCX63:ODT63 OMT63:ONP63 OWP63:OXL63 PGL63:PHH63 PQH63:PRD63 QAD63:QAZ63 QJZ63:QKV63 QTV63:QUR63 RDR63:REN63 RNN63:ROJ63 RXJ63:RYF63 SHF63:SIB63 SRB63:SRX63 TAX63:TBT63 TKT63:TLP63 TUP63:TVL63 UEL63:UFH63 UOH63:UPD63 UYD63:UYZ63 VHZ63:VIV63 VRV63:VSR63 WBR63:WCN63 WLN63:WMJ63 WVJ40:WWF40 IX40:JT40 ST40:TP40 ACP40:ADL40 AML40:ANH40 AWH40:AXD40 BGD40:BGZ40 BPZ40:BQV40 BZV40:CAR40 CJR40:CKN40 CTN40:CUJ40 DDJ40:DEF40 DNF40:DOB40 DXB40:DXX40 EGX40:EHT40 EQT40:ERP40 FAP40:FBL40 FKL40:FLH40 FUH40:FVD40 GED40:GEZ40 GNZ40:GOV40 GXV40:GYR40 HHR40:HIN40 HRN40:HSJ40 IBJ40:ICF40 ILF40:IMB40 IVB40:IVX40 JEX40:JFT40 JOT40:JPP40 JYP40:JZL40 KIL40:KJH40 KSH40:KTD40 LCD40:LCZ40 LLZ40:LMV40 LVV40:LWR40 MFR40:MGN40 MPN40:MQJ40 MZJ40:NAF40 NJF40:NKB40 NTB40:NTX40 OCX40:ODT40 OMT40:ONP40 OWP40:OXL40 PGL40:PHH40 PQH40:PRD40 QAD40:QAZ40 QJZ40:QKV40 QTV40:QUR40 RDR40:REN40 RNN40:ROJ40 RXJ40:RYF40 SHF40:SIB40 SRB40:SRX40 TAX40:TBT40 TKT40:TLP40 TUP40:TVL40 UEL40:UFH40 UOH40:UPD40 UYD40:UYZ40 VHZ40:VIV40 VRV40:VSR40 WBR40:WCN40 WLN40:WMJ40 B30:X69" xr:uid="{00000000-0002-0000-0600-000000000000}"/>
  </dataValidations>
  <pageMargins left="0.74803149606299213" right="0.23622047244094491" top="0.98425196850393704" bottom="0.39370078740157483" header="0.59055118110236227" footer="0.31496062992125984"/>
  <pageSetup paperSize="9" scale="72" firstPageNumber="12" fitToWidth="0" orientation="portrait" r:id="rId3"/>
  <headerFooter alignWithMargins="0">
    <oddHeader>&amp;L&amp;"ＭＳ Ｐゴシック,太字"&amp;16 ５　産　業</oddHeader>
  </headerFooter>
  <colBreaks count="1" manualBreakCount="1">
    <brk id="11" min="2" max="72" man="1"/>
  </col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AK127"/>
  <sheetViews>
    <sheetView showGridLines="0" view="pageBreakPreview" zoomScale="90" zoomScaleNormal="100" zoomScaleSheetLayoutView="90" workbookViewId="0">
      <pane xSplit="1" ySplit="6" topLeftCell="B8" activePane="bottomRight" state="frozen"/>
      <selection activeCell="E53" sqref="E53"/>
      <selection pane="topRight" activeCell="E53" sqref="E53"/>
      <selection pane="bottomLeft" activeCell="E53" sqref="E53"/>
      <selection pane="bottomRight" activeCell="H53" sqref="H53"/>
    </sheetView>
  </sheetViews>
  <sheetFormatPr defaultColWidth="8.77734375" defaultRowHeight="13.2"/>
  <cols>
    <col min="1" max="1" width="12.44140625" style="568" customWidth="1"/>
    <col min="2" max="3" width="13.77734375" style="568" customWidth="1"/>
    <col min="4" max="4" width="9.5546875" style="568" customWidth="1"/>
    <col min="5" max="5" width="15.21875" style="568" customWidth="1"/>
    <col min="6" max="6" width="13.77734375" style="568" customWidth="1"/>
    <col min="7" max="7" width="5" style="568" customWidth="1"/>
    <col min="8" max="8" width="11.77734375" style="568" customWidth="1"/>
    <col min="9" max="9" width="9.77734375" style="568" customWidth="1"/>
    <col min="10" max="10" width="9.109375" style="568" customWidth="1"/>
    <col min="11" max="11" width="5.77734375" style="568" customWidth="1"/>
    <col min="12" max="12" width="10.44140625" style="568" customWidth="1"/>
    <col min="13" max="13" width="6.21875" style="568" customWidth="1"/>
    <col min="14" max="14" width="12" style="568" customWidth="1"/>
    <col min="15" max="15" width="6.77734375" style="568" customWidth="1"/>
    <col min="16" max="16" width="6.6640625" style="568" customWidth="1"/>
    <col min="17" max="17" width="1.44140625" style="568" customWidth="1"/>
    <col min="18" max="18" width="9.21875" style="568" customWidth="1"/>
    <col min="19" max="19" width="6.5546875" style="568" customWidth="1"/>
    <col min="20" max="20" width="12.21875" style="568" customWidth="1"/>
    <col min="21" max="21" width="6.5546875" style="568" customWidth="1"/>
    <col min="22" max="22" width="7.44140625" style="568" customWidth="1"/>
    <col min="23" max="23" width="7.88671875" style="568" customWidth="1"/>
    <col min="24" max="24" width="7.5546875" style="568" customWidth="1"/>
    <col min="25" max="25" width="6.6640625" style="568" customWidth="1"/>
    <col min="26" max="26" width="5.88671875" style="568" customWidth="1"/>
    <col min="27" max="27" width="2.44140625" style="568" hidden="1" customWidth="1"/>
    <col min="28" max="28" width="10.5546875" style="568" customWidth="1"/>
    <col min="29" max="29" width="11.5546875" style="568" customWidth="1"/>
    <col min="30" max="37" width="10.5546875" style="568" customWidth="1"/>
    <col min="38" max="16384" width="8.77734375" style="568"/>
  </cols>
  <sheetData>
    <row r="1" spans="1:37" ht="19.2">
      <c r="A1" s="648" t="s">
        <v>355</v>
      </c>
      <c r="B1" s="648"/>
      <c r="E1" s="544"/>
    </row>
    <row r="2" spans="1:37" ht="18.75" customHeight="1">
      <c r="B2" s="306" t="s">
        <v>356</v>
      </c>
      <c r="C2" s="307"/>
      <c r="D2" s="307"/>
      <c r="E2" s="307"/>
      <c r="F2" s="307"/>
      <c r="G2" s="307"/>
      <c r="H2" s="2397" t="s">
        <v>357</v>
      </c>
      <c r="I2" s="2398"/>
      <c r="J2" s="307"/>
      <c r="K2" s="306" t="s">
        <v>358</v>
      </c>
      <c r="L2" s="307"/>
      <c r="M2" s="307"/>
      <c r="N2" s="306"/>
      <c r="P2" s="307"/>
      <c r="Q2" s="307"/>
      <c r="R2" s="2397" t="s">
        <v>359</v>
      </c>
      <c r="S2" s="2398"/>
      <c r="V2" s="307"/>
      <c r="W2" s="307"/>
      <c r="X2" s="307"/>
      <c r="Y2" s="307"/>
      <c r="Z2" s="307"/>
      <c r="AA2" s="307"/>
      <c r="AB2" s="771" t="s">
        <v>360</v>
      </c>
      <c r="AC2" s="770"/>
    </row>
    <row r="3" spans="1:37" ht="17.25" customHeight="1">
      <c r="A3" s="649" t="s">
        <v>361</v>
      </c>
      <c r="B3" s="2375" t="s">
        <v>362</v>
      </c>
      <c r="C3" s="2378" t="s">
        <v>363</v>
      </c>
      <c r="D3" s="2386" t="s">
        <v>364</v>
      </c>
      <c r="E3" s="2386"/>
      <c r="F3" s="2387"/>
      <c r="G3" s="1336"/>
      <c r="H3" s="2403" t="s">
        <v>365</v>
      </c>
      <c r="I3" s="2192" t="s">
        <v>366</v>
      </c>
      <c r="J3" s="1324"/>
      <c r="K3" s="2203" t="s">
        <v>367</v>
      </c>
      <c r="L3" s="2383" t="s">
        <v>368</v>
      </c>
      <c r="M3" s="2384"/>
      <c r="N3" s="773" t="s">
        <v>369</v>
      </c>
      <c r="O3" s="514"/>
      <c r="P3" s="2266" t="s">
        <v>57</v>
      </c>
      <c r="Q3" s="1322"/>
      <c r="R3" s="744" t="s">
        <v>370</v>
      </c>
      <c r="S3" s="1038"/>
      <c r="T3" s="514" t="s">
        <v>369</v>
      </c>
      <c r="U3" s="514"/>
      <c r="V3" s="2326" t="s">
        <v>371</v>
      </c>
      <c r="W3" s="2248" t="s">
        <v>372</v>
      </c>
      <c r="X3" s="2248" t="s">
        <v>373</v>
      </c>
      <c r="Y3" s="2410" t="s">
        <v>374</v>
      </c>
      <c r="Z3" s="2407" t="s">
        <v>375</v>
      </c>
      <c r="AA3" s="1331"/>
      <c r="AB3" s="2414" t="s">
        <v>376</v>
      </c>
      <c r="AC3" s="2415"/>
      <c r="AD3" s="2244" t="s">
        <v>377</v>
      </c>
      <c r="AE3" s="2413"/>
      <c r="AF3" s="2413"/>
      <c r="AG3" s="2413"/>
      <c r="AH3" s="2413"/>
      <c r="AI3" s="2413"/>
      <c r="AJ3" s="2226" t="s">
        <v>378</v>
      </c>
      <c r="AK3" s="2371"/>
    </row>
    <row r="4" spans="1:37" ht="17.25" customHeight="1">
      <c r="A4" s="650"/>
      <c r="B4" s="2376"/>
      <c r="C4" s="2379"/>
      <c r="D4" s="2391" t="s">
        <v>379</v>
      </c>
      <c r="E4" s="2391" t="s">
        <v>380</v>
      </c>
      <c r="F4" s="2381" t="s">
        <v>381</v>
      </c>
      <c r="G4" s="1336"/>
      <c r="H4" s="2404"/>
      <c r="I4" s="2401"/>
      <c r="J4" s="324"/>
      <c r="K4" s="2179"/>
      <c r="L4" s="1898"/>
      <c r="M4" s="2399" t="s">
        <v>382</v>
      </c>
      <c r="N4" s="1907"/>
      <c r="O4" s="2381" t="s">
        <v>383</v>
      </c>
      <c r="P4" s="2406"/>
      <c r="Q4" s="1322"/>
      <c r="R4" s="324"/>
      <c r="S4" s="2399" t="s">
        <v>382</v>
      </c>
      <c r="T4" s="1039"/>
      <c r="U4" s="2381" t="s">
        <v>383</v>
      </c>
      <c r="V4" s="2388"/>
      <c r="W4" s="2395"/>
      <c r="X4" s="2395"/>
      <c r="Y4" s="2411"/>
      <c r="Z4" s="2408"/>
      <c r="AA4" s="984"/>
      <c r="AB4" s="2393" t="s">
        <v>748</v>
      </c>
      <c r="AC4" s="2416" t="s">
        <v>384</v>
      </c>
      <c r="AD4" s="113"/>
      <c r="AE4" s="2390" t="s">
        <v>385</v>
      </c>
      <c r="AF4" s="2391" t="s">
        <v>386</v>
      </c>
      <c r="AG4" s="2390" t="s">
        <v>387</v>
      </c>
      <c r="AH4" s="2237" t="s">
        <v>388</v>
      </c>
      <c r="AI4" s="2237" t="s">
        <v>389</v>
      </c>
      <c r="AJ4" s="2372"/>
      <c r="AK4" s="2373"/>
    </row>
    <row r="5" spans="1:37" ht="17.25" customHeight="1">
      <c r="A5" s="596"/>
      <c r="B5" s="2377"/>
      <c r="C5" s="2380"/>
      <c r="D5" s="2392"/>
      <c r="E5" s="2392"/>
      <c r="F5" s="2385"/>
      <c r="G5" s="1336"/>
      <c r="H5" s="2405"/>
      <c r="I5" s="2402"/>
      <c r="J5" s="1309"/>
      <c r="K5" s="2205"/>
      <c r="L5" s="1898"/>
      <c r="M5" s="2400"/>
      <c r="N5" s="1907"/>
      <c r="O5" s="2382"/>
      <c r="P5" s="2406"/>
      <c r="Q5" s="1322"/>
      <c r="R5" s="324"/>
      <c r="S5" s="2400"/>
      <c r="T5" s="519"/>
      <c r="U5" s="2382"/>
      <c r="V5" s="2389"/>
      <c r="W5" s="2396"/>
      <c r="X5" s="2396"/>
      <c r="Y5" s="2412"/>
      <c r="Z5" s="2409"/>
      <c r="AA5" s="984"/>
      <c r="AB5" s="2394"/>
      <c r="AC5" s="2417"/>
      <c r="AD5" s="113"/>
      <c r="AE5" s="2231"/>
      <c r="AF5" s="2380"/>
      <c r="AG5" s="2259"/>
      <c r="AH5" s="2234"/>
      <c r="AI5" s="2234"/>
      <c r="AJ5" s="2247"/>
      <c r="AK5" s="2374"/>
    </row>
    <row r="6" spans="1:37" ht="17.25" customHeight="1">
      <c r="A6" s="651" t="s">
        <v>390</v>
      </c>
      <c r="B6" s="652"/>
      <c r="C6" s="521" t="s">
        <v>391</v>
      </c>
      <c r="D6" s="521" t="s">
        <v>391</v>
      </c>
      <c r="E6" s="521" t="s">
        <v>391</v>
      </c>
      <c r="F6" s="653" t="s">
        <v>391</v>
      </c>
      <c r="G6" s="654"/>
      <c r="H6" s="655" t="s">
        <v>136</v>
      </c>
      <c r="I6" s="653" t="s">
        <v>392</v>
      </c>
      <c r="J6" s="790"/>
      <c r="K6" s="655" t="s">
        <v>136</v>
      </c>
      <c r="L6" s="521" t="s">
        <v>125</v>
      </c>
      <c r="M6" s="689" t="s">
        <v>127</v>
      </c>
      <c r="N6" s="521" t="s">
        <v>393</v>
      </c>
      <c r="O6" s="689" t="s">
        <v>127</v>
      </c>
      <c r="P6" s="653" t="s">
        <v>127</v>
      </c>
      <c r="Q6" s="792"/>
      <c r="R6" s="655" t="s">
        <v>125</v>
      </c>
      <c r="S6" s="521" t="s">
        <v>127</v>
      </c>
      <c r="T6" s="652" t="s">
        <v>393</v>
      </c>
      <c r="U6" s="689" t="s">
        <v>127</v>
      </c>
      <c r="V6" s="689" t="s">
        <v>393</v>
      </c>
      <c r="W6" s="750" t="s">
        <v>127</v>
      </c>
      <c r="X6" s="750" t="s">
        <v>127</v>
      </c>
      <c r="Y6" s="1040" t="s">
        <v>127</v>
      </c>
      <c r="Z6" s="518" t="s">
        <v>127</v>
      </c>
      <c r="AA6" s="792"/>
      <c r="AB6" s="655" t="s">
        <v>394</v>
      </c>
      <c r="AC6" s="521" t="s">
        <v>392</v>
      </c>
      <c r="AD6" s="521" t="s">
        <v>394</v>
      </c>
      <c r="AE6" s="521" t="s">
        <v>394</v>
      </c>
      <c r="AF6" s="521" t="s">
        <v>394</v>
      </c>
      <c r="AG6" s="521" t="s">
        <v>394</v>
      </c>
      <c r="AH6" s="521" t="s">
        <v>394</v>
      </c>
      <c r="AI6" s="521" t="s">
        <v>394</v>
      </c>
      <c r="AJ6" s="521" t="s">
        <v>136</v>
      </c>
      <c r="AK6" s="653" t="s">
        <v>394</v>
      </c>
    </row>
    <row r="7" spans="1:37" ht="17.25" hidden="1" customHeight="1">
      <c r="A7" s="650"/>
      <c r="B7" s="884"/>
      <c r="C7" s="510"/>
      <c r="D7" s="510"/>
      <c r="E7" s="510"/>
      <c r="F7" s="134"/>
      <c r="G7" s="885"/>
      <c r="H7" s="886"/>
      <c r="I7" s="134"/>
      <c r="J7" s="792"/>
      <c r="K7" s="790"/>
      <c r="L7" s="1896"/>
      <c r="M7" s="1897"/>
      <c r="N7" s="1896"/>
      <c r="O7" s="1897"/>
      <c r="P7" s="1908"/>
      <c r="Q7" s="792"/>
      <c r="R7" s="886"/>
      <c r="S7" s="510"/>
      <c r="T7" s="884"/>
      <c r="U7" s="140"/>
      <c r="V7" s="140"/>
      <c r="W7" s="142"/>
      <c r="X7" s="142"/>
      <c r="Y7" s="142"/>
      <c r="Z7" s="135"/>
      <c r="AA7" s="792"/>
      <c r="AB7" s="886"/>
      <c r="AC7" s="510"/>
      <c r="AD7" s="510"/>
      <c r="AE7" s="510"/>
      <c r="AF7" s="510"/>
      <c r="AG7" s="510"/>
      <c r="AH7" s="510"/>
      <c r="AI7" s="510"/>
      <c r="AJ7" s="510"/>
      <c r="AK7" s="134"/>
    </row>
    <row r="8" spans="1:37" ht="15.75" customHeight="1">
      <c r="A8" s="656" t="s">
        <v>137</v>
      </c>
      <c r="B8" s="559">
        <v>4627</v>
      </c>
      <c r="C8" s="114">
        <f>SUM(D8:F8)</f>
        <v>1646</v>
      </c>
      <c r="D8" s="114">
        <v>126</v>
      </c>
      <c r="E8" s="114">
        <v>128</v>
      </c>
      <c r="F8" s="657">
        <v>1392</v>
      </c>
      <c r="G8" s="1311"/>
      <c r="H8" s="538">
        <v>381</v>
      </c>
      <c r="I8" s="115">
        <v>25.8</v>
      </c>
      <c r="J8" s="545"/>
      <c r="K8" s="620">
        <v>2</v>
      </c>
      <c r="L8" s="795">
        <v>213385</v>
      </c>
      <c r="M8" s="1909">
        <v>91</v>
      </c>
      <c r="N8" s="1910">
        <v>25541373</v>
      </c>
      <c r="O8" s="1909">
        <v>75.5</v>
      </c>
      <c r="P8" s="331">
        <v>93.62</v>
      </c>
      <c r="Q8" s="545"/>
      <c r="R8" s="404">
        <v>234269</v>
      </c>
      <c r="S8" s="110">
        <v>99.9</v>
      </c>
      <c r="T8" s="1041">
        <v>26833392</v>
      </c>
      <c r="U8" s="110">
        <v>82.1</v>
      </c>
      <c r="V8" s="337">
        <v>139.4</v>
      </c>
      <c r="W8" s="337">
        <v>43</v>
      </c>
      <c r="X8" s="337">
        <v>21.7</v>
      </c>
      <c r="Y8" s="337">
        <v>8.6999999999999993</v>
      </c>
      <c r="Z8" s="115">
        <v>50.7</v>
      </c>
      <c r="AA8" s="545"/>
      <c r="AB8" s="542">
        <v>886</v>
      </c>
      <c r="AC8" s="116">
        <v>93.68</v>
      </c>
      <c r="AD8" s="117">
        <v>7647</v>
      </c>
      <c r="AE8" s="117">
        <v>5926</v>
      </c>
      <c r="AF8" s="118" t="s">
        <v>304</v>
      </c>
      <c r="AG8" s="117">
        <v>1721</v>
      </c>
      <c r="AH8" s="118" t="s">
        <v>304</v>
      </c>
      <c r="AI8" s="117" t="s">
        <v>304</v>
      </c>
      <c r="AJ8" s="117">
        <v>42</v>
      </c>
      <c r="AK8" s="119">
        <v>1505</v>
      </c>
    </row>
    <row r="9" spans="1:37" ht="15.75" customHeight="1">
      <c r="A9" s="1401" t="s">
        <v>138</v>
      </c>
      <c r="B9" s="1511">
        <v>6118</v>
      </c>
      <c r="C9" s="1407">
        <v>2580</v>
      </c>
      <c r="D9" s="1407">
        <v>77</v>
      </c>
      <c r="E9" s="1407">
        <v>208</v>
      </c>
      <c r="F9" s="1409">
        <v>2295</v>
      </c>
      <c r="G9" s="1337"/>
      <c r="H9" s="1406">
        <v>391</v>
      </c>
      <c r="I9" s="1495">
        <v>23</v>
      </c>
      <c r="J9" s="1332"/>
      <c r="K9" s="1406">
        <v>1</v>
      </c>
      <c r="L9" s="1911">
        <v>305938</v>
      </c>
      <c r="M9" s="1912">
        <v>97.4</v>
      </c>
      <c r="N9" s="1913">
        <v>29789208</v>
      </c>
      <c r="O9" s="1912">
        <v>81.3</v>
      </c>
      <c r="P9" s="1914">
        <v>98.8</v>
      </c>
      <c r="Q9" s="1332"/>
      <c r="R9" s="1406">
        <v>301081</v>
      </c>
      <c r="S9" s="1411">
        <v>96.2</v>
      </c>
      <c r="T9" s="1467">
        <v>28728532</v>
      </c>
      <c r="U9" s="1411">
        <v>87.7</v>
      </c>
      <c r="V9" s="1496">
        <v>95.4</v>
      </c>
      <c r="W9" s="1496">
        <v>0</v>
      </c>
      <c r="X9" s="1496">
        <v>24.8</v>
      </c>
      <c r="Y9" s="1496">
        <v>13.3</v>
      </c>
      <c r="Z9" s="1495">
        <v>83.9</v>
      </c>
      <c r="AA9" s="1332"/>
      <c r="AB9" s="1402">
        <v>1221</v>
      </c>
      <c r="AC9" s="1412">
        <v>90.5</v>
      </c>
      <c r="AD9" s="1404">
        <v>6030</v>
      </c>
      <c r="AE9" s="1404">
        <v>4761</v>
      </c>
      <c r="AF9" s="1459" t="s">
        <v>304</v>
      </c>
      <c r="AG9" s="1404">
        <v>1229</v>
      </c>
      <c r="AH9" s="1459" t="s">
        <v>304</v>
      </c>
      <c r="AI9" s="1459" t="s">
        <v>304</v>
      </c>
      <c r="AJ9" s="1404">
        <v>25</v>
      </c>
      <c r="AK9" s="1416">
        <v>1067</v>
      </c>
    </row>
    <row r="10" spans="1:37" ht="15.75" customHeight="1">
      <c r="A10" s="656" t="s">
        <v>139</v>
      </c>
      <c r="B10" s="551">
        <v>6615</v>
      </c>
      <c r="C10" s="155">
        <v>2273</v>
      </c>
      <c r="D10" s="155">
        <v>143</v>
      </c>
      <c r="E10" s="155">
        <v>229</v>
      </c>
      <c r="F10" s="149">
        <v>1901</v>
      </c>
      <c r="G10" s="1311"/>
      <c r="H10" s="531">
        <v>146</v>
      </c>
      <c r="I10" s="156">
        <v>19.600000000000001</v>
      </c>
      <c r="J10" s="545"/>
      <c r="K10" s="531">
        <v>2</v>
      </c>
      <c r="L10" s="1915">
        <v>214210</v>
      </c>
      <c r="M10" s="1916">
        <v>82</v>
      </c>
      <c r="N10" s="1917">
        <v>21349949</v>
      </c>
      <c r="O10" s="1916">
        <v>72.3</v>
      </c>
      <c r="P10" s="1918">
        <v>87.6</v>
      </c>
      <c r="Q10" s="545"/>
      <c r="R10" s="674">
        <v>260424</v>
      </c>
      <c r="S10" s="166">
        <v>99.9</v>
      </c>
      <c r="T10" s="1042">
        <v>26703920</v>
      </c>
      <c r="U10" s="166">
        <v>86.9</v>
      </c>
      <c r="V10" s="200">
        <v>102.54016526894603</v>
      </c>
      <c r="W10" s="200">
        <v>35</v>
      </c>
      <c r="X10" s="200">
        <v>82</v>
      </c>
      <c r="Y10" s="200">
        <v>16.3</v>
      </c>
      <c r="Z10" s="156">
        <v>55.4</v>
      </c>
      <c r="AA10" s="545"/>
      <c r="AB10" s="530">
        <f>154+712</f>
        <v>866</v>
      </c>
      <c r="AC10" s="144">
        <f>(71107+14633)/AB10</f>
        <v>99.006928406466514</v>
      </c>
      <c r="AD10" s="146">
        <v>4767</v>
      </c>
      <c r="AE10" s="146">
        <v>2641</v>
      </c>
      <c r="AF10" s="146" t="s">
        <v>199</v>
      </c>
      <c r="AG10" s="146">
        <v>2126</v>
      </c>
      <c r="AH10" s="146" t="s">
        <v>199</v>
      </c>
      <c r="AI10" s="146" t="s">
        <v>199</v>
      </c>
      <c r="AJ10" s="146">
        <v>17</v>
      </c>
      <c r="AK10" s="157">
        <v>544</v>
      </c>
    </row>
    <row r="11" spans="1:37" ht="15.75" customHeight="1">
      <c r="A11" s="658" t="s">
        <v>140</v>
      </c>
      <c r="B11" s="1460">
        <v>3716</v>
      </c>
      <c r="C11" s="1445">
        <f>SUM(D11:F11)</f>
        <v>1808</v>
      </c>
      <c r="D11" s="1445">
        <v>75</v>
      </c>
      <c r="E11" s="1445">
        <v>151</v>
      </c>
      <c r="F11" s="1431">
        <v>1582</v>
      </c>
      <c r="G11" s="1311"/>
      <c r="H11" s="1436">
        <v>185</v>
      </c>
      <c r="I11" s="1446">
        <v>11.59</v>
      </c>
      <c r="J11" s="545"/>
      <c r="K11" s="1436">
        <v>1</v>
      </c>
      <c r="L11" s="1919">
        <v>151251</v>
      </c>
      <c r="M11" s="1920">
        <v>70.8</v>
      </c>
      <c r="N11" s="1921">
        <v>12918840</v>
      </c>
      <c r="O11" s="1920">
        <v>70.5</v>
      </c>
      <c r="P11" s="1922">
        <v>84.8</v>
      </c>
      <c r="Q11" s="545"/>
      <c r="R11" s="1436">
        <v>211870</v>
      </c>
      <c r="S11" s="1444">
        <v>99.2</v>
      </c>
      <c r="T11" s="1523">
        <v>20440013</v>
      </c>
      <c r="U11" s="1444">
        <v>89.3</v>
      </c>
      <c r="V11" s="1448">
        <v>96.5</v>
      </c>
      <c r="W11" s="1448">
        <v>42.1</v>
      </c>
      <c r="X11" s="1448">
        <v>49.9</v>
      </c>
      <c r="Y11" s="1448">
        <v>46.1</v>
      </c>
      <c r="Z11" s="1446">
        <v>73.5</v>
      </c>
      <c r="AA11" s="545"/>
      <c r="AB11" s="1424">
        <v>1001</v>
      </c>
      <c r="AC11" s="1425">
        <v>89.099000000000004</v>
      </c>
      <c r="AD11" s="1428">
        <v>4370</v>
      </c>
      <c r="AE11" s="1428">
        <v>2973</v>
      </c>
      <c r="AF11" s="1428" t="s">
        <v>707</v>
      </c>
      <c r="AG11" s="1428">
        <v>1397</v>
      </c>
      <c r="AH11" s="1428" t="s">
        <v>708</v>
      </c>
      <c r="AI11" s="1428" t="s">
        <v>708</v>
      </c>
      <c r="AJ11" s="1428">
        <v>16</v>
      </c>
      <c r="AK11" s="1468">
        <v>494</v>
      </c>
    </row>
    <row r="12" spans="1:37" s="1207" customFormat="1" ht="15.75" customHeight="1">
      <c r="A12" s="656" t="s">
        <v>141</v>
      </c>
      <c r="B12" s="551">
        <v>8139</v>
      </c>
      <c r="C12" s="155">
        <v>2413</v>
      </c>
      <c r="D12" s="155">
        <v>137</v>
      </c>
      <c r="E12" s="155">
        <v>133</v>
      </c>
      <c r="F12" s="149">
        <v>2143</v>
      </c>
      <c r="G12" s="1311"/>
      <c r="H12" s="531">
        <v>488</v>
      </c>
      <c r="I12" s="156">
        <v>11.7</v>
      </c>
      <c r="J12" s="545"/>
      <c r="K12" s="531" t="s">
        <v>304</v>
      </c>
      <c r="L12" s="1915">
        <v>248969</v>
      </c>
      <c r="M12" s="1916">
        <v>90.3</v>
      </c>
      <c r="N12" s="1917">
        <v>27176653</v>
      </c>
      <c r="O12" s="1916">
        <v>84.4</v>
      </c>
      <c r="P12" s="1918">
        <v>97</v>
      </c>
      <c r="Q12" s="545"/>
      <c r="R12" s="674">
        <v>271177</v>
      </c>
      <c r="S12" s="166">
        <v>99.3</v>
      </c>
      <c r="T12" s="675">
        <v>27383926</v>
      </c>
      <c r="U12" s="166">
        <v>93</v>
      </c>
      <c r="V12" s="200">
        <v>100.98</v>
      </c>
      <c r="W12" s="200">
        <v>95.2</v>
      </c>
      <c r="X12" s="200">
        <v>78.900000000000006</v>
      </c>
      <c r="Y12" s="200">
        <v>33.6</v>
      </c>
      <c r="Z12" s="156">
        <v>36.799999999999997</v>
      </c>
      <c r="AA12" s="545"/>
      <c r="AB12" s="530">
        <v>2063</v>
      </c>
      <c r="AC12" s="144" t="s">
        <v>721</v>
      </c>
      <c r="AD12" s="146">
        <v>5554</v>
      </c>
      <c r="AE12" s="146">
        <v>2428</v>
      </c>
      <c r="AF12" s="146" t="s">
        <v>199</v>
      </c>
      <c r="AG12" s="146">
        <v>3126</v>
      </c>
      <c r="AH12" s="146" t="s">
        <v>199</v>
      </c>
      <c r="AI12" s="146" t="s">
        <v>199</v>
      </c>
      <c r="AJ12" s="146">
        <v>28</v>
      </c>
      <c r="AK12" s="157">
        <v>723</v>
      </c>
    </row>
    <row r="13" spans="1:37" ht="15.75" customHeight="1">
      <c r="A13" s="658" t="s">
        <v>142</v>
      </c>
      <c r="B13" s="1460">
        <v>7647</v>
      </c>
      <c r="C13" s="1445">
        <v>2519</v>
      </c>
      <c r="D13" s="1445">
        <v>111</v>
      </c>
      <c r="E13" s="1445">
        <v>402</v>
      </c>
      <c r="F13" s="1431">
        <v>2006</v>
      </c>
      <c r="G13" s="1311"/>
      <c r="H13" s="1436">
        <v>221</v>
      </c>
      <c r="I13" s="1446">
        <v>21.2</v>
      </c>
      <c r="J13" s="545"/>
      <c r="K13" s="1436">
        <v>1</v>
      </c>
      <c r="L13" s="1919">
        <v>279916</v>
      </c>
      <c r="M13" s="1920">
        <v>96.1</v>
      </c>
      <c r="N13" s="1913">
        <v>27351907</v>
      </c>
      <c r="O13" s="1920">
        <v>80.7</v>
      </c>
      <c r="P13" s="1922">
        <v>98.9</v>
      </c>
      <c r="Q13" s="545"/>
      <c r="R13" s="1406">
        <v>292309</v>
      </c>
      <c r="S13" s="1444">
        <v>99.7</v>
      </c>
      <c r="T13" s="1467">
        <v>30806733</v>
      </c>
      <c r="U13" s="1444">
        <v>91.6</v>
      </c>
      <c r="V13" s="1448">
        <v>105.4</v>
      </c>
      <c r="W13" s="1448">
        <v>20.100000000000001</v>
      </c>
      <c r="X13" s="1448">
        <v>45.9</v>
      </c>
      <c r="Y13" s="1448">
        <v>32.9</v>
      </c>
      <c r="Z13" s="1446">
        <v>66.5</v>
      </c>
      <c r="AA13" s="545"/>
      <c r="AB13" s="1424">
        <v>1312</v>
      </c>
      <c r="AC13" s="1425">
        <v>90.4</v>
      </c>
      <c r="AD13" s="1428">
        <v>4293</v>
      </c>
      <c r="AE13" s="1428">
        <v>2384</v>
      </c>
      <c r="AF13" s="1428" t="s">
        <v>199</v>
      </c>
      <c r="AG13" s="1428">
        <v>1909</v>
      </c>
      <c r="AH13" s="1428" t="s">
        <v>199</v>
      </c>
      <c r="AI13" s="1428" t="s">
        <v>199</v>
      </c>
      <c r="AJ13" s="1428">
        <v>28</v>
      </c>
      <c r="AK13" s="1468">
        <v>783</v>
      </c>
    </row>
    <row r="14" spans="1:37" ht="15.75" customHeight="1">
      <c r="A14" s="656" t="s">
        <v>143</v>
      </c>
      <c r="B14" s="551">
        <v>4346</v>
      </c>
      <c r="C14" s="155">
        <f>D14+E14+F14</f>
        <v>1610</v>
      </c>
      <c r="D14" s="155">
        <v>67</v>
      </c>
      <c r="E14" s="155">
        <v>194</v>
      </c>
      <c r="F14" s="149">
        <v>1349</v>
      </c>
      <c r="G14" s="1311"/>
      <c r="H14" s="531">
        <v>231</v>
      </c>
      <c r="I14" s="156">
        <v>17.16</v>
      </c>
      <c r="J14" s="545"/>
      <c r="K14" s="531">
        <v>1</v>
      </c>
      <c r="L14" s="1915">
        <v>229891</v>
      </c>
      <c r="M14" s="1916">
        <v>98</v>
      </c>
      <c r="N14" s="1917">
        <v>22610646</v>
      </c>
      <c r="O14" s="1916">
        <v>73.5</v>
      </c>
      <c r="P14" s="1918">
        <v>99.647000000000006</v>
      </c>
      <c r="Q14" s="545"/>
      <c r="R14" s="674">
        <v>230806</v>
      </c>
      <c r="S14" s="166">
        <v>99.9</v>
      </c>
      <c r="T14" s="675">
        <v>23242193</v>
      </c>
      <c r="U14" s="166">
        <v>90.9</v>
      </c>
      <c r="V14" s="200">
        <v>100.7</v>
      </c>
      <c r="W14" s="200">
        <v>35.4</v>
      </c>
      <c r="X14" s="200">
        <v>38.700000000000003</v>
      </c>
      <c r="Y14" s="200">
        <v>38.200000000000003</v>
      </c>
      <c r="Z14" s="156">
        <v>69.2</v>
      </c>
      <c r="AA14" s="545"/>
      <c r="AB14" s="530">
        <v>790</v>
      </c>
      <c r="AC14" s="144">
        <v>112</v>
      </c>
      <c r="AD14" s="146">
        <v>2733</v>
      </c>
      <c r="AE14" s="146">
        <v>1911</v>
      </c>
      <c r="AF14" s="146" t="s">
        <v>199</v>
      </c>
      <c r="AG14" s="146">
        <v>822</v>
      </c>
      <c r="AH14" s="146" t="s">
        <v>199</v>
      </c>
      <c r="AI14" s="146" t="s">
        <v>199</v>
      </c>
      <c r="AJ14" s="146">
        <v>26</v>
      </c>
      <c r="AK14" s="157">
        <v>558</v>
      </c>
    </row>
    <row r="15" spans="1:37" ht="15.75" customHeight="1">
      <c r="A15" s="658" t="s">
        <v>144</v>
      </c>
      <c r="B15" s="1455">
        <v>8032</v>
      </c>
      <c r="C15" s="1451">
        <v>3441</v>
      </c>
      <c r="D15" s="1451">
        <v>147</v>
      </c>
      <c r="E15" s="1451">
        <v>247</v>
      </c>
      <c r="F15" s="1655">
        <v>3047</v>
      </c>
      <c r="G15" s="1311"/>
      <c r="H15" s="1453">
        <v>199</v>
      </c>
      <c r="I15" s="1698">
        <v>12.24</v>
      </c>
      <c r="J15" s="545"/>
      <c r="K15" s="546">
        <v>1</v>
      </c>
      <c r="L15" s="1923">
        <v>178146</v>
      </c>
      <c r="M15" s="1924">
        <v>67.8</v>
      </c>
      <c r="N15" s="1913">
        <v>17809073</v>
      </c>
      <c r="O15" s="1925">
        <v>93.1</v>
      </c>
      <c r="P15" s="1926">
        <v>90.4</v>
      </c>
      <c r="Q15" s="545"/>
      <c r="R15" s="1502">
        <v>263714</v>
      </c>
      <c r="S15" s="1454">
        <v>99.05</v>
      </c>
      <c r="T15" s="1699">
        <v>26030231</v>
      </c>
      <c r="U15" s="1454">
        <v>89.66</v>
      </c>
      <c r="V15" s="1505">
        <v>98.706291664454668</v>
      </c>
      <c r="W15" s="1505">
        <v>39.299999999999997</v>
      </c>
      <c r="X15" s="1505">
        <v>44.5</v>
      </c>
      <c r="Y15" s="1505">
        <v>7.5</v>
      </c>
      <c r="Z15" s="1452">
        <v>99.2</v>
      </c>
      <c r="AA15" s="545"/>
      <c r="AB15" s="1700">
        <v>1386</v>
      </c>
      <c r="AC15" s="1701">
        <v>82.26</v>
      </c>
      <c r="AD15" s="1702">
        <v>6377</v>
      </c>
      <c r="AE15" s="1702">
        <v>4088</v>
      </c>
      <c r="AF15" s="1459" t="s">
        <v>304</v>
      </c>
      <c r="AG15" s="1702">
        <v>2289</v>
      </c>
      <c r="AH15" s="1459" t="s">
        <v>304</v>
      </c>
      <c r="AI15" s="1459" t="s">
        <v>304</v>
      </c>
      <c r="AJ15" s="1702">
        <v>35</v>
      </c>
      <c r="AK15" s="1703">
        <v>1062</v>
      </c>
    </row>
    <row r="16" spans="1:37" ht="15.75" customHeight="1">
      <c r="A16" s="656" t="s">
        <v>145</v>
      </c>
      <c r="B16" s="551">
        <v>9127</v>
      </c>
      <c r="C16" s="155">
        <v>3871</v>
      </c>
      <c r="D16" s="155">
        <v>96</v>
      </c>
      <c r="E16" s="155">
        <v>338</v>
      </c>
      <c r="F16" s="149">
        <v>3436</v>
      </c>
      <c r="G16" s="1311"/>
      <c r="H16" s="531">
        <v>334</v>
      </c>
      <c r="I16" s="156">
        <v>11.5</v>
      </c>
      <c r="J16" s="545"/>
      <c r="K16" s="531">
        <v>1</v>
      </c>
      <c r="L16" s="1915">
        <v>237568</v>
      </c>
      <c r="M16" s="1916">
        <v>76.400000000000006</v>
      </c>
      <c r="N16" s="1917">
        <v>22152542</v>
      </c>
      <c r="O16" s="1916">
        <v>78.8</v>
      </c>
      <c r="P16" s="1918">
        <v>94.5</v>
      </c>
      <c r="Q16" s="545"/>
      <c r="R16" s="674">
        <v>307238</v>
      </c>
      <c r="S16" s="166">
        <v>96.8</v>
      </c>
      <c r="T16" s="675">
        <v>34279500</v>
      </c>
      <c r="U16" s="166">
        <v>90.1</v>
      </c>
      <c r="V16" s="200">
        <v>111.6</v>
      </c>
      <c r="W16" s="200">
        <v>40.700000000000003</v>
      </c>
      <c r="X16" s="200">
        <v>76.2</v>
      </c>
      <c r="Y16" s="200">
        <v>17.899999999999999</v>
      </c>
      <c r="Z16" s="156">
        <v>66</v>
      </c>
      <c r="AA16" s="545"/>
      <c r="AB16" s="530">
        <v>1301</v>
      </c>
      <c r="AC16" s="144">
        <v>94.9</v>
      </c>
      <c r="AD16" s="146">
        <v>5988</v>
      </c>
      <c r="AE16" s="146">
        <v>3617</v>
      </c>
      <c r="AF16" s="146" t="s">
        <v>199</v>
      </c>
      <c r="AG16" s="146">
        <v>2371</v>
      </c>
      <c r="AH16" s="146" t="s">
        <v>199</v>
      </c>
      <c r="AI16" s="146" t="s">
        <v>199</v>
      </c>
      <c r="AJ16" s="146">
        <v>39</v>
      </c>
      <c r="AK16" s="157">
        <v>1093</v>
      </c>
    </row>
    <row r="17" spans="1:37" ht="15.75" customHeight="1">
      <c r="A17" s="658" t="s">
        <v>146</v>
      </c>
      <c r="B17" s="1460">
        <f>47+8974</f>
        <v>9021</v>
      </c>
      <c r="C17" s="1445">
        <f>735+3674</f>
        <v>4409</v>
      </c>
      <c r="D17" s="1445">
        <v>152</v>
      </c>
      <c r="E17" s="1445">
        <v>583</v>
      </c>
      <c r="F17" s="1431">
        <v>3674</v>
      </c>
      <c r="G17" s="1311"/>
      <c r="H17" s="1436">
        <v>276</v>
      </c>
      <c r="I17" s="1446">
        <v>16.8</v>
      </c>
      <c r="J17" s="545"/>
      <c r="K17" s="1436">
        <v>3</v>
      </c>
      <c r="L17" s="1919">
        <v>165685</v>
      </c>
      <c r="M17" s="1920">
        <v>55.1</v>
      </c>
      <c r="N17" s="1913">
        <v>16816653</v>
      </c>
      <c r="O17" s="1920">
        <v>78.7</v>
      </c>
      <c r="P17" s="1922">
        <v>91.7</v>
      </c>
      <c r="Q17" s="545"/>
      <c r="R17" s="1406">
        <v>307848</v>
      </c>
      <c r="S17" s="1444">
        <v>99.8</v>
      </c>
      <c r="T17" s="1467">
        <v>34515213</v>
      </c>
      <c r="U17" s="1444">
        <v>89.9</v>
      </c>
      <c r="V17" s="1448">
        <v>112.11771068839167</v>
      </c>
      <c r="W17" s="1448">
        <v>23.6</v>
      </c>
      <c r="X17" s="1448">
        <v>58.6</v>
      </c>
      <c r="Y17" s="1448">
        <v>16.899999999999999</v>
      </c>
      <c r="Z17" s="1446">
        <v>54.2</v>
      </c>
      <c r="AA17" s="545"/>
      <c r="AB17" s="1424">
        <v>1325</v>
      </c>
      <c r="AC17" s="1425">
        <v>93</v>
      </c>
      <c r="AD17" s="1428">
        <f>SUM(AE17:AI17)</f>
        <v>11747</v>
      </c>
      <c r="AE17" s="1428">
        <v>7669</v>
      </c>
      <c r="AF17" s="1428" t="s">
        <v>199</v>
      </c>
      <c r="AG17" s="1428">
        <v>4078</v>
      </c>
      <c r="AH17" s="1428" t="s">
        <v>199</v>
      </c>
      <c r="AI17" s="1428" t="s">
        <v>199</v>
      </c>
      <c r="AJ17" s="1428">
        <v>20</v>
      </c>
      <c r="AK17" s="1468">
        <v>519</v>
      </c>
    </row>
    <row r="18" spans="1:37" s="1207" customFormat="1" ht="15.75" customHeight="1">
      <c r="A18" s="203" t="s">
        <v>710</v>
      </c>
      <c r="B18" s="228">
        <v>7817</v>
      </c>
      <c r="C18" s="229">
        <v>2566</v>
      </c>
      <c r="D18" s="229">
        <v>102</v>
      </c>
      <c r="E18" s="229">
        <v>171</v>
      </c>
      <c r="F18" s="227">
        <v>2293</v>
      </c>
      <c r="G18" s="1337"/>
      <c r="H18" s="674">
        <v>145</v>
      </c>
      <c r="I18" s="230">
        <v>12.6</v>
      </c>
      <c r="J18" s="1332"/>
      <c r="K18" s="674">
        <v>3</v>
      </c>
      <c r="L18" s="1927">
        <v>216072</v>
      </c>
      <c r="M18" s="1928">
        <v>81.099999999999994</v>
      </c>
      <c r="N18" s="1917">
        <v>20538870</v>
      </c>
      <c r="O18" s="1928">
        <v>64.099999999999994</v>
      </c>
      <c r="P18" s="1929">
        <v>94.2</v>
      </c>
      <c r="Q18" s="1332"/>
      <c r="R18" s="674">
        <v>264009</v>
      </c>
      <c r="S18" s="377">
        <v>99.4</v>
      </c>
      <c r="T18" s="675">
        <v>28263277</v>
      </c>
      <c r="U18" s="377">
        <v>88.2</v>
      </c>
      <c r="V18" s="1043">
        <v>107.05421784863395</v>
      </c>
      <c r="W18" s="1043">
        <v>62.1</v>
      </c>
      <c r="X18" s="1043">
        <v>99.1</v>
      </c>
      <c r="Y18" s="1043">
        <v>6.8</v>
      </c>
      <c r="Z18" s="230">
        <v>57.3</v>
      </c>
      <c r="AA18" s="1332"/>
      <c r="AB18" s="231">
        <v>2008</v>
      </c>
      <c r="AC18" s="215">
        <v>89.38</v>
      </c>
      <c r="AD18" s="232">
        <v>7694</v>
      </c>
      <c r="AE18" s="232">
        <v>3570</v>
      </c>
      <c r="AF18" s="232" t="s">
        <v>304</v>
      </c>
      <c r="AG18" s="232">
        <v>4124</v>
      </c>
      <c r="AH18" s="232" t="s">
        <v>304</v>
      </c>
      <c r="AI18" s="232" t="s">
        <v>304</v>
      </c>
      <c r="AJ18" s="232">
        <v>33</v>
      </c>
      <c r="AK18" s="233">
        <v>862</v>
      </c>
    </row>
    <row r="19" spans="1:37" ht="15.75" customHeight="1">
      <c r="A19" s="658" t="s">
        <v>148</v>
      </c>
      <c r="B19" s="1460">
        <v>7913</v>
      </c>
      <c r="C19" s="1445">
        <v>3453</v>
      </c>
      <c r="D19" s="1445">
        <v>141</v>
      </c>
      <c r="E19" s="1445">
        <v>259</v>
      </c>
      <c r="F19" s="1431">
        <v>3053</v>
      </c>
      <c r="G19" s="1311"/>
      <c r="H19" s="1436">
        <v>1114</v>
      </c>
      <c r="I19" s="1446">
        <v>11.5</v>
      </c>
      <c r="J19" s="545"/>
      <c r="K19" s="1436">
        <v>5</v>
      </c>
      <c r="L19" s="1919">
        <v>469191</v>
      </c>
      <c r="M19" s="1920">
        <v>91.4</v>
      </c>
      <c r="N19" s="1930">
        <v>47590149</v>
      </c>
      <c r="O19" s="1920">
        <v>64.239999999999995</v>
      </c>
      <c r="P19" s="1922">
        <v>99.4</v>
      </c>
      <c r="Q19" s="545"/>
      <c r="R19" s="1406">
        <v>500928</v>
      </c>
      <c r="S19" s="1444">
        <v>98.13</v>
      </c>
      <c r="T19" s="1467">
        <v>51147852</v>
      </c>
      <c r="U19" s="1444">
        <v>85.93</v>
      </c>
      <c r="V19" s="1448">
        <v>102.1</v>
      </c>
      <c r="W19" s="1448">
        <v>91.8</v>
      </c>
      <c r="X19" s="1448">
        <v>43.9</v>
      </c>
      <c r="Y19" s="1448">
        <v>9.6999999999999993</v>
      </c>
      <c r="Z19" s="1446">
        <v>72.400000000000006</v>
      </c>
      <c r="AA19" s="545"/>
      <c r="AB19" s="1424">
        <v>2944</v>
      </c>
      <c r="AC19" s="1425">
        <v>89.45</v>
      </c>
      <c r="AD19" s="1428" t="s">
        <v>721</v>
      </c>
      <c r="AE19" s="1428">
        <v>3543</v>
      </c>
      <c r="AF19" s="1428" t="s">
        <v>721</v>
      </c>
      <c r="AG19" s="1428">
        <v>3280</v>
      </c>
      <c r="AH19" s="1428">
        <v>143</v>
      </c>
      <c r="AI19" s="1428" t="s">
        <v>721</v>
      </c>
      <c r="AJ19" s="1428">
        <v>49</v>
      </c>
      <c r="AK19" s="1468">
        <v>1794</v>
      </c>
    </row>
    <row r="20" spans="1:37" ht="15.75" customHeight="1">
      <c r="A20" s="656" t="s">
        <v>149</v>
      </c>
      <c r="B20" s="551">
        <v>17171</v>
      </c>
      <c r="C20" s="155">
        <v>4385</v>
      </c>
      <c r="D20" s="155">
        <v>63</v>
      </c>
      <c r="E20" s="155">
        <v>259</v>
      </c>
      <c r="F20" s="149">
        <v>4062</v>
      </c>
      <c r="G20" s="1311"/>
      <c r="H20" s="531">
        <v>434</v>
      </c>
      <c r="I20" s="156">
        <v>12.26</v>
      </c>
      <c r="J20" s="545"/>
      <c r="K20" s="531">
        <v>2</v>
      </c>
      <c r="L20" s="1915">
        <v>237260</v>
      </c>
      <c r="M20" s="1916">
        <v>72.3</v>
      </c>
      <c r="N20" s="1917">
        <v>26521164</v>
      </c>
      <c r="O20" s="1916">
        <v>77.8</v>
      </c>
      <c r="P20" s="1918">
        <v>95.9</v>
      </c>
      <c r="Q20" s="545"/>
      <c r="R20" s="674">
        <v>327654</v>
      </c>
      <c r="S20" s="166">
        <v>99.9</v>
      </c>
      <c r="T20" s="675">
        <v>37373545</v>
      </c>
      <c r="U20" s="166">
        <v>78.400000000000006</v>
      </c>
      <c r="V20" s="200">
        <v>114.1</v>
      </c>
      <c r="W20" s="200">
        <v>12.4</v>
      </c>
      <c r="X20" s="200">
        <v>50.2</v>
      </c>
      <c r="Y20" s="200">
        <v>13.7</v>
      </c>
      <c r="Z20" s="156">
        <v>82.7</v>
      </c>
      <c r="AA20" s="545"/>
      <c r="AB20" s="530">
        <v>1804</v>
      </c>
      <c r="AC20" s="144">
        <v>92.5</v>
      </c>
      <c r="AD20" s="146">
        <v>8133</v>
      </c>
      <c r="AE20" s="146">
        <v>5380</v>
      </c>
      <c r="AF20" s="146" t="s">
        <v>304</v>
      </c>
      <c r="AG20" s="146">
        <v>2072</v>
      </c>
      <c r="AH20" s="146">
        <v>262</v>
      </c>
      <c r="AI20" s="146" t="s">
        <v>304</v>
      </c>
      <c r="AJ20" s="146">
        <v>32</v>
      </c>
      <c r="AK20" s="157">
        <v>1052</v>
      </c>
    </row>
    <row r="21" spans="1:37" customFormat="1" ht="15.75" customHeight="1">
      <c r="A21" s="658" t="s">
        <v>150</v>
      </c>
      <c r="B21" s="1436">
        <v>18898</v>
      </c>
      <c r="C21" s="1469">
        <v>4442.4517000000005</v>
      </c>
      <c r="D21" s="1469">
        <v>73.257000000000005</v>
      </c>
      <c r="E21" s="1469">
        <v>350.35199999999998</v>
      </c>
      <c r="F21" s="1463">
        <v>4018.8427000000001</v>
      </c>
      <c r="G21" s="1311"/>
      <c r="H21" s="1436">
        <v>223</v>
      </c>
      <c r="I21" s="1704">
        <v>22.91</v>
      </c>
      <c r="J21" s="1"/>
      <c r="K21" s="1586">
        <v>3</v>
      </c>
      <c r="L21" s="1931">
        <v>283505</v>
      </c>
      <c r="M21" s="1932">
        <v>77.8</v>
      </c>
      <c r="N21" s="1933">
        <v>31721692</v>
      </c>
      <c r="O21" s="1932">
        <v>85.6</v>
      </c>
      <c r="P21" s="1934">
        <v>90</v>
      </c>
      <c r="Q21" s="1"/>
      <c r="R21" s="1705">
        <v>359292</v>
      </c>
      <c r="S21" s="1587">
        <v>99.7</v>
      </c>
      <c r="T21" s="1706">
        <v>41910669</v>
      </c>
      <c r="U21" s="1587">
        <v>85.9</v>
      </c>
      <c r="V21" s="1587">
        <v>116.6</v>
      </c>
      <c r="W21" s="1587">
        <v>16.3</v>
      </c>
      <c r="X21" s="1587">
        <v>54.3</v>
      </c>
      <c r="Y21" s="1587">
        <v>10.9</v>
      </c>
      <c r="Z21" s="1589">
        <v>47.2</v>
      </c>
      <c r="AA21" s="1"/>
      <c r="AB21" s="1424">
        <v>3019</v>
      </c>
      <c r="AC21" s="1707">
        <v>87.9</v>
      </c>
      <c r="AD21" s="1708">
        <v>7006</v>
      </c>
      <c r="AE21" s="1708">
        <v>3978</v>
      </c>
      <c r="AF21" s="1708" t="s">
        <v>304</v>
      </c>
      <c r="AG21" s="1708">
        <v>2885</v>
      </c>
      <c r="AH21" s="1708">
        <v>143</v>
      </c>
      <c r="AI21" s="1708" t="s">
        <v>304</v>
      </c>
      <c r="AJ21" s="1708">
        <v>33</v>
      </c>
      <c r="AK21" s="1488">
        <v>1164</v>
      </c>
    </row>
    <row r="22" spans="1:37" ht="15.75" customHeight="1">
      <c r="A22" s="656" t="s">
        <v>151</v>
      </c>
      <c r="B22" s="559">
        <v>6053</v>
      </c>
      <c r="C22" s="178">
        <v>1729</v>
      </c>
      <c r="D22" s="178">
        <v>28</v>
      </c>
      <c r="E22" s="178">
        <v>72</v>
      </c>
      <c r="F22" s="177">
        <v>1629</v>
      </c>
      <c r="G22" s="1311"/>
      <c r="H22" s="538">
        <v>325</v>
      </c>
      <c r="I22" s="252">
        <v>4.78</v>
      </c>
      <c r="J22" s="545"/>
      <c r="K22" s="538" t="s">
        <v>719</v>
      </c>
      <c r="L22" s="1935">
        <v>308917</v>
      </c>
      <c r="M22" s="1909">
        <v>87.6</v>
      </c>
      <c r="N22" s="1936">
        <v>32890994</v>
      </c>
      <c r="O22" s="1909">
        <v>70.989999999999995</v>
      </c>
      <c r="P22" s="1937">
        <v>96.96</v>
      </c>
      <c r="Q22" s="545"/>
      <c r="R22" s="404">
        <v>352623</v>
      </c>
      <c r="S22" s="187">
        <v>99.9</v>
      </c>
      <c r="T22" s="1041">
        <v>36505713</v>
      </c>
      <c r="U22" s="187">
        <v>94.77</v>
      </c>
      <c r="V22" s="253">
        <v>103.526</v>
      </c>
      <c r="W22" s="253">
        <v>64.8</v>
      </c>
      <c r="X22" s="253">
        <v>97.9</v>
      </c>
      <c r="Y22" s="253">
        <v>28.9</v>
      </c>
      <c r="Z22" s="252">
        <v>49.9</v>
      </c>
      <c r="AA22" s="545"/>
      <c r="AB22" s="542">
        <v>2627</v>
      </c>
      <c r="AC22" s="173">
        <v>82.31</v>
      </c>
      <c r="AD22" s="175">
        <v>2793</v>
      </c>
      <c r="AE22" s="175">
        <v>1100</v>
      </c>
      <c r="AF22" s="175" t="s">
        <v>199</v>
      </c>
      <c r="AG22" s="175">
        <v>1500</v>
      </c>
      <c r="AH22" s="175" t="s">
        <v>199</v>
      </c>
      <c r="AI22" s="175">
        <v>193</v>
      </c>
      <c r="AJ22" s="175">
        <v>23</v>
      </c>
      <c r="AK22" s="189">
        <v>840</v>
      </c>
    </row>
    <row r="23" spans="1:37" ht="15.75" customHeight="1">
      <c r="A23" s="658" t="s">
        <v>216</v>
      </c>
      <c r="B23" s="1460">
        <v>6706</v>
      </c>
      <c r="C23" s="1445">
        <v>1323</v>
      </c>
      <c r="D23" s="1445">
        <v>18</v>
      </c>
      <c r="E23" s="1445">
        <v>72</v>
      </c>
      <c r="F23" s="1431">
        <v>1232</v>
      </c>
      <c r="G23" s="1311"/>
      <c r="H23" s="1436">
        <v>462</v>
      </c>
      <c r="I23" s="1446">
        <v>3.5</v>
      </c>
      <c r="J23" s="545"/>
      <c r="K23" s="1709" t="s">
        <v>199</v>
      </c>
      <c r="L23" s="1919">
        <v>541907</v>
      </c>
      <c r="M23" s="1920">
        <v>89.1</v>
      </c>
      <c r="N23" s="1913">
        <v>50893425</v>
      </c>
      <c r="O23" s="1920">
        <v>96.9</v>
      </c>
      <c r="P23" s="1922">
        <v>96.6</v>
      </c>
      <c r="Q23" s="545"/>
      <c r="R23" s="1406">
        <v>607940</v>
      </c>
      <c r="S23" s="1444">
        <v>99.9</v>
      </c>
      <c r="T23" s="1699">
        <v>56140046</v>
      </c>
      <c r="U23" s="1444">
        <v>89.5</v>
      </c>
      <c r="V23" s="1448">
        <v>92.3</v>
      </c>
      <c r="W23" s="1448">
        <v>48.9</v>
      </c>
      <c r="X23" s="1448">
        <v>76.599999999999994</v>
      </c>
      <c r="Y23" s="1448">
        <v>28.7</v>
      </c>
      <c r="Z23" s="1446">
        <v>85.8</v>
      </c>
      <c r="AA23" s="545"/>
      <c r="AB23" s="1424">
        <v>5887</v>
      </c>
      <c r="AC23" s="1425">
        <v>66.7</v>
      </c>
      <c r="AD23" s="1428">
        <v>7842</v>
      </c>
      <c r="AE23" s="1428">
        <v>2547</v>
      </c>
      <c r="AF23" s="1428" t="s">
        <v>199</v>
      </c>
      <c r="AG23" s="1428">
        <v>856</v>
      </c>
      <c r="AH23" s="1428" t="s">
        <v>199</v>
      </c>
      <c r="AI23" s="1428">
        <v>4439</v>
      </c>
      <c r="AJ23" s="1428">
        <v>28</v>
      </c>
      <c r="AK23" s="1468">
        <v>1043</v>
      </c>
    </row>
    <row r="24" spans="1:37" ht="15.75" customHeight="1">
      <c r="A24" s="656" t="s">
        <v>153</v>
      </c>
      <c r="B24" s="559">
        <v>8697</v>
      </c>
      <c r="C24" s="178">
        <v>1400</v>
      </c>
      <c r="D24" s="178">
        <v>17</v>
      </c>
      <c r="E24" s="178">
        <v>63</v>
      </c>
      <c r="F24" s="177">
        <v>1320</v>
      </c>
      <c r="G24" s="1311"/>
      <c r="H24" s="538">
        <v>113</v>
      </c>
      <c r="I24" s="252">
        <v>2.9</v>
      </c>
      <c r="J24" s="545"/>
      <c r="K24" s="538" t="s">
        <v>199</v>
      </c>
      <c r="L24" s="1935">
        <v>288691</v>
      </c>
      <c r="M24" s="1909">
        <v>84.41</v>
      </c>
      <c r="N24" s="1910">
        <v>27259072</v>
      </c>
      <c r="O24" s="1909">
        <v>89.24</v>
      </c>
      <c r="P24" s="1937">
        <v>91.5</v>
      </c>
      <c r="Q24" s="545"/>
      <c r="R24" s="674">
        <v>369676</v>
      </c>
      <c r="S24" s="166">
        <v>99.9</v>
      </c>
      <c r="T24" s="1042">
        <v>36166088</v>
      </c>
      <c r="U24" s="166">
        <v>96.9</v>
      </c>
      <c r="V24" s="200">
        <v>97.8</v>
      </c>
      <c r="W24" s="200">
        <v>37.5</v>
      </c>
      <c r="X24" s="200">
        <v>67.900000000000006</v>
      </c>
      <c r="Y24" s="200">
        <v>51.4</v>
      </c>
      <c r="Z24" s="156">
        <v>35.700000000000003</v>
      </c>
      <c r="AA24" s="545"/>
      <c r="AB24" s="542">
        <v>2039</v>
      </c>
      <c r="AC24" s="173">
        <v>80.099999999999994</v>
      </c>
      <c r="AD24" s="175">
        <v>2006</v>
      </c>
      <c r="AE24" s="175">
        <v>250</v>
      </c>
      <c r="AF24" s="146" t="s">
        <v>199</v>
      </c>
      <c r="AG24" s="175">
        <v>684</v>
      </c>
      <c r="AH24" s="175">
        <v>176</v>
      </c>
      <c r="AI24" s="175">
        <v>896</v>
      </c>
      <c r="AJ24" s="175">
        <v>18</v>
      </c>
      <c r="AK24" s="189">
        <v>749</v>
      </c>
    </row>
    <row r="25" spans="1:37" ht="15.75" customHeight="1">
      <c r="A25" s="658" t="s">
        <v>154</v>
      </c>
      <c r="B25" s="1460">
        <v>6287</v>
      </c>
      <c r="C25" s="1595">
        <v>1254</v>
      </c>
      <c r="D25" s="1595">
        <v>22</v>
      </c>
      <c r="E25" s="1595">
        <v>48</v>
      </c>
      <c r="F25" s="1646">
        <v>1184</v>
      </c>
      <c r="G25" s="1311"/>
      <c r="H25" s="1436">
        <v>862</v>
      </c>
      <c r="I25" s="1596">
        <v>3.39</v>
      </c>
      <c r="J25" s="545"/>
      <c r="K25" s="1436">
        <v>2</v>
      </c>
      <c r="L25" s="1919">
        <v>599722</v>
      </c>
      <c r="M25" s="1920">
        <v>92.1</v>
      </c>
      <c r="N25" s="1913">
        <v>54606045</v>
      </c>
      <c r="O25" s="1920">
        <v>79.599999999999994</v>
      </c>
      <c r="P25" s="1922">
        <v>97.9</v>
      </c>
      <c r="Q25" s="545"/>
      <c r="R25" s="1406">
        <v>628060</v>
      </c>
      <c r="S25" s="1594">
        <v>98.2</v>
      </c>
      <c r="T25" s="1467" t="s">
        <v>721</v>
      </c>
      <c r="U25" s="1594" t="s">
        <v>721</v>
      </c>
      <c r="V25" s="1598" t="s">
        <v>721</v>
      </c>
      <c r="W25" s="1598" t="s">
        <v>721</v>
      </c>
      <c r="X25" s="1598" t="s">
        <v>721</v>
      </c>
      <c r="Y25" s="1598" t="s">
        <v>721</v>
      </c>
      <c r="Z25" s="1596" t="s">
        <v>721</v>
      </c>
      <c r="AA25" s="545"/>
      <c r="AB25" s="1424">
        <v>5141</v>
      </c>
      <c r="AC25" s="1555">
        <v>72.41</v>
      </c>
      <c r="AD25" s="1575">
        <v>15425</v>
      </c>
      <c r="AE25" s="1575">
        <v>1483</v>
      </c>
      <c r="AF25" s="1575" t="s">
        <v>304</v>
      </c>
      <c r="AG25" s="1575">
        <v>1246</v>
      </c>
      <c r="AH25" s="1575" t="s">
        <v>304</v>
      </c>
      <c r="AI25" s="1575">
        <v>11188</v>
      </c>
      <c r="AJ25" s="1575">
        <v>32</v>
      </c>
      <c r="AK25" s="1710">
        <v>1508</v>
      </c>
    </row>
    <row r="26" spans="1:37" ht="15.75" customHeight="1">
      <c r="A26" s="656" t="s">
        <v>155</v>
      </c>
      <c r="B26" s="559">
        <v>8635</v>
      </c>
      <c r="C26" s="453">
        <v>1639</v>
      </c>
      <c r="D26" s="453">
        <v>21</v>
      </c>
      <c r="E26" s="453">
        <v>81</v>
      </c>
      <c r="F26" s="278">
        <v>1537</v>
      </c>
      <c r="G26" s="1311"/>
      <c r="H26" s="538">
        <v>671</v>
      </c>
      <c r="I26" s="279">
        <v>5.87</v>
      </c>
      <c r="J26" s="545"/>
      <c r="K26" s="538" t="s">
        <v>304</v>
      </c>
      <c r="L26" s="1935">
        <v>398321</v>
      </c>
      <c r="M26" s="1909">
        <v>91</v>
      </c>
      <c r="N26" s="1910">
        <v>39752783</v>
      </c>
      <c r="O26" s="1909">
        <v>79.180000000000007</v>
      </c>
      <c r="P26" s="1937">
        <v>95.3</v>
      </c>
      <c r="Q26" s="545"/>
      <c r="R26" s="404">
        <v>414047</v>
      </c>
      <c r="S26" s="452">
        <v>94.85</v>
      </c>
      <c r="T26" s="1041">
        <v>39882310</v>
      </c>
      <c r="U26" s="452">
        <v>94.5</v>
      </c>
      <c r="V26" s="385">
        <v>96.32314688912129</v>
      </c>
      <c r="W26" s="385">
        <v>24.219590958019378</v>
      </c>
      <c r="X26" s="385">
        <v>88.26</v>
      </c>
      <c r="Y26" s="385">
        <v>35.83</v>
      </c>
      <c r="Z26" s="279">
        <v>78.2</v>
      </c>
      <c r="AA26" s="545"/>
      <c r="AB26" s="542">
        <v>4600</v>
      </c>
      <c r="AC26" s="454">
        <v>80.8</v>
      </c>
      <c r="AD26" s="455">
        <v>5199</v>
      </c>
      <c r="AE26" s="455">
        <v>832</v>
      </c>
      <c r="AF26" s="455" t="s">
        <v>199</v>
      </c>
      <c r="AG26" s="455">
        <v>144</v>
      </c>
      <c r="AH26" s="455" t="s">
        <v>199</v>
      </c>
      <c r="AI26" s="455">
        <v>4223</v>
      </c>
      <c r="AJ26" s="455">
        <v>44</v>
      </c>
      <c r="AK26" s="280">
        <v>1931</v>
      </c>
    </row>
    <row r="27" spans="1:37" ht="15.75" customHeight="1">
      <c r="A27" s="658" t="s">
        <v>156</v>
      </c>
      <c r="B27" s="1460">
        <v>6277</v>
      </c>
      <c r="C27" s="1595">
        <v>1542</v>
      </c>
      <c r="D27" s="1595">
        <v>45</v>
      </c>
      <c r="E27" s="1595">
        <v>131</v>
      </c>
      <c r="F27" s="1646">
        <v>1366</v>
      </c>
      <c r="G27" s="1311"/>
      <c r="H27" s="1436">
        <v>817</v>
      </c>
      <c r="I27" s="1596">
        <v>12.41</v>
      </c>
      <c r="J27" s="545"/>
      <c r="K27" s="1436" t="s">
        <v>199</v>
      </c>
      <c r="L27" s="1919">
        <v>554635</v>
      </c>
      <c r="M27" s="1920">
        <v>99.4</v>
      </c>
      <c r="N27" s="1913">
        <v>57867172</v>
      </c>
      <c r="O27" s="1920">
        <v>86.8</v>
      </c>
      <c r="P27" s="1922">
        <v>99.9</v>
      </c>
      <c r="Q27" s="545"/>
      <c r="R27" s="1406" t="s">
        <v>721</v>
      </c>
      <c r="S27" s="1594" t="s">
        <v>721</v>
      </c>
      <c r="T27" s="1467" t="s">
        <v>721</v>
      </c>
      <c r="U27" s="1594" t="s">
        <v>721</v>
      </c>
      <c r="V27" s="1598" t="s">
        <v>721</v>
      </c>
      <c r="W27" s="1711" t="s">
        <v>721</v>
      </c>
      <c r="X27" s="1711" t="s">
        <v>721</v>
      </c>
      <c r="Y27" s="1598" t="s">
        <v>721</v>
      </c>
      <c r="Z27" s="1712" t="s">
        <v>721</v>
      </c>
      <c r="AA27" s="545"/>
      <c r="AB27" s="1424">
        <v>4072</v>
      </c>
      <c r="AC27" s="1555">
        <v>75.8</v>
      </c>
      <c r="AD27" s="1575">
        <f>SUM(AE27:AI27)</f>
        <v>23897</v>
      </c>
      <c r="AE27" s="1575">
        <v>1480</v>
      </c>
      <c r="AF27" s="1575">
        <v>135</v>
      </c>
      <c r="AG27" s="1575">
        <v>10692</v>
      </c>
      <c r="AH27" s="1575">
        <v>3723</v>
      </c>
      <c r="AI27" s="1575">
        <v>7867</v>
      </c>
      <c r="AJ27" s="1575">
        <v>31</v>
      </c>
      <c r="AK27" s="1710">
        <v>961</v>
      </c>
    </row>
    <row r="28" spans="1:37" ht="15.75" customHeight="1">
      <c r="A28" s="656" t="s">
        <v>157</v>
      </c>
      <c r="B28" s="559">
        <v>7004</v>
      </c>
      <c r="C28" s="114">
        <v>1522</v>
      </c>
      <c r="D28" s="114">
        <v>47</v>
      </c>
      <c r="E28" s="114">
        <v>57</v>
      </c>
      <c r="F28" s="111">
        <v>1418</v>
      </c>
      <c r="G28" s="1311"/>
      <c r="H28" s="538">
        <v>540</v>
      </c>
      <c r="I28" s="115">
        <v>18.86</v>
      </c>
      <c r="J28" s="545"/>
      <c r="K28" s="538">
        <v>3</v>
      </c>
      <c r="L28" s="1935">
        <v>370527</v>
      </c>
      <c r="M28" s="1909">
        <v>98.4</v>
      </c>
      <c r="N28" s="1910">
        <v>39554099</v>
      </c>
      <c r="O28" s="1909">
        <v>77</v>
      </c>
      <c r="P28" s="1937">
        <v>99.1</v>
      </c>
      <c r="Q28" s="545"/>
      <c r="R28" s="404">
        <v>376673</v>
      </c>
      <c r="S28" s="110">
        <v>100</v>
      </c>
      <c r="T28" s="1041">
        <v>51308097</v>
      </c>
      <c r="U28" s="110">
        <v>91</v>
      </c>
      <c r="V28" s="337">
        <v>136.2138964035118</v>
      </c>
      <c r="W28" s="337">
        <v>46.7</v>
      </c>
      <c r="X28" s="337">
        <v>71</v>
      </c>
      <c r="Y28" s="337">
        <v>38.700000000000003</v>
      </c>
      <c r="Z28" s="115">
        <v>78.900000000000006</v>
      </c>
      <c r="AA28" s="545"/>
      <c r="AB28" s="542">
        <v>1112</v>
      </c>
      <c r="AC28" s="116">
        <v>126.26348920863309</v>
      </c>
      <c r="AD28" s="118">
        <v>9272</v>
      </c>
      <c r="AE28" s="118">
        <v>4576</v>
      </c>
      <c r="AF28" s="118" t="s">
        <v>304</v>
      </c>
      <c r="AG28" s="118">
        <v>3934</v>
      </c>
      <c r="AH28" s="118">
        <v>376</v>
      </c>
      <c r="AI28" s="118">
        <v>386</v>
      </c>
      <c r="AJ28" s="126">
        <v>9</v>
      </c>
      <c r="AK28" s="127">
        <v>319</v>
      </c>
    </row>
    <row r="29" spans="1:37" ht="15.75" customHeight="1">
      <c r="A29" s="1401" t="s">
        <v>158</v>
      </c>
      <c r="B29" s="1511">
        <v>10934</v>
      </c>
      <c r="C29" s="1713">
        <v>4083</v>
      </c>
      <c r="D29" s="1713">
        <v>179</v>
      </c>
      <c r="E29" s="1713">
        <v>710</v>
      </c>
      <c r="F29" s="1409">
        <v>3194</v>
      </c>
      <c r="G29" s="1337"/>
      <c r="H29" s="1406">
        <v>1148</v>
      </c>
      <c r="I29" s="1495">
        <v>15.1</v>
      </c>
      <c r="J29" s="1332"/>
      <c r="K29" s="1406">
        <v>8</v>
      </c>
      <c r="L29" s="1911">
        <v>376590</v>
      </c>
      <c r="M29" s="1912">
        <v>93.6</v>
      </c>
      <c r="N29" s="1913">
        <v>40685630</v>
      </c>
      <c r="O29" s="1912">
        <v>78.61</v>
      </c>
      <c r="P29" s="1914">
        <v>99.39</v>
      </c>
      <c r="Q29" s="1332"/>
      <c r="R29" s="1406">
        <v>398335</v>
      </c>
      <c r="S29" s="1411">
        <v>99.03</v>
      </c>
      <c r="T29" s="1467">
        <v>43109547</v>
      </c>
      <c r="U29" s="1411">
        <v>88.73</v>
      </c>
      <c r="V29" s="1496">
        <v>108.2</v>
      </c>
      <c r="W29" s="1496">
        <v>57.7</v>
      </c>
      <c r="X29" s="1496">
        <v>47.1</v>
      </c>
      <c r="Y29" s="1496">
        <v>44.52</v>
      </c>
      <c r="Z29" s="1495">
        <v>45.1</v>
      </c>
      <c r="AA29" s="1332"/>
      <c r="AB29" s="1402">
        <v>3323</v>
      </c>
      <c r="AC29" s="1714">
        <v>84.23</v>
      </c>
      <c r="AD29" s="1404">
        <v>5837</v>
      </c>
      <c r="AE29" s="1404">
        <v>4486</v>
      </c>
      <c r="AF29" s="1404" t="s">
        <v>304</v>
      </c>
      <c r="AG29" s="1404">
        <v>1351</v>
      </c>
      <c r="AH29" s="1404" t="s">
        <v>304</v>
      </c>
      <c r="AI29" s="1404" t="s">
        <v>304</v>
      </c>
      <c r="AJ29" s="1404">
        <v>44</v>
      </c>
      <c r="AK29" s="1416">
        <v>1208</v>
      </c>
    </row>
    <row r="30" spans="1:37" s="1207" customFormat="1" ht="15.75" customHeight="1">
      <c r="A30" s="656" t="s">
        <v>217</v>
      </c>
      <c r="B30" s="551">
        <v>11932</v>
      </c>
      <c r="C30" s="155">
        <v>2479</v>
      </c>
      <c r="D30" s="155">
        <v>36</v>
      </c>
      <c r="E30" s="155">
        <v>237</v>
      </c>
      <c r="F30" s="149">
        <v>2206</v>
      </c>
      <c r="G30" s="1311"/>
      <c r="H30" s="531">
        <v>589</v>
      </c>
      <c r="I30" s="156">
        <v>13.35</v>
      </c>
      <c r="J30" s="545"/>
      <c r="K30" s="1236">
        <v>4</v>
      </c>
      <c r="L30" s="1915">
        <v>433241</v>
      </c>
      <c r="M30" s="1916">
        <v>98.2</v>
      </c>
      <c r="N30" s="1917">
        <v>50674348</v>
      </c>
      <c r="O30" s="1916">
        <v>80.400000000000006</v>
      </c>
      <c r="P30" s="1918">
        <v>99.7</v>
      </c>
      <c r="Q30" s="545"/>
      <c r="R30" s="674">
        <v>452034</v>
      </c>
      <c r="S30" s="166">
        <v>99.7</v>
      </c>
      <c r="T30" s="675">
        <v>48372651</v>
      </c>
      <c r="U30" s="166">
        <v>91.2</v>
      </c>
      <c r="V30" s="200">
        <f>T30/R30</f>
        <v>107.01108987377056</v>
      </c>
      <c r="W30" s="200">
        <v>87.4</v>
      </c>
      <c r="X30" s="200">
        <v>78.7</v>
      </c>
      <c r="Y30" s="200">
        <v>28.9</v>
      </c>
      <c r="Z30" s="156">
        <v>63.3</v>
      </c>
      <c r="AA30" s="545"/>
      <c r="AB30" s="530">
        <v>2285</v>
      </c>
      <c r="AC30" s="144">
        <v>90.5</v>
      </c>
      <c r="AD30" s="146">
        <v>6652</v>
      </c>
      <c r="AE30" s="146">
        <v>3381</v>
      </c>
      <c r="AF30" s="146" t="s">
        <v>199</v>
      </c>
      <c r="AG30" s="146">
        <v>3271</v>
      </c>
      <c r="AH30" s="146" t="s">
        <v>199</v>
      </c>
      <c r="AI30" s="146" t="s">
        <v>199</v>
      </c>
      <c r="AJ30" s="146">
        <v>28</v>
      </c>
      <c r="AK30" s="157">
        <v>1113</v>
      </c>
    </row>
    <row r="31" spans="1:37" ht="15.75" customHeight="1">
      <c r="A31" s="658" t="s">
        <v>218</v>
      </c>
      <c r="B31" s="1460">
        <v>7572</v>
      </c>
      <c r="C31" s="1522">
        <v>2695</v>
      </c>
      <c r="D31" s="1522">
        <v>165</v>
      </c>
      <c r="E31" s="1522">
        <v>344</v>
      </c>
      <c r="F31" s="124">
        <v>2186</v>
      </c>
      <c r="G31" s="1311"/>
      <c r="H31" s="1436">
        <v>401</v>
      </c>
      <c r="I31" s="125">
        <v>16.2</v>
      </c>
      <c r="J31" s="545"/>
      <c r="K31" s="1436">
        <v>6</v>
      </c>
      <c r="L31" s="1919">
        <v>231717</v>
      </c>
      <c r="M31" s="1920">
        <v>99.5</v>
      </c>
      <c r="N31" s="1913">
        <v>27455156</v>
      </c>
      <c r="O31" s="1920">
        <v>70.69</v>
      </c>
      <c r="P31" s="1922">
        <v>99.23</v>
      </c>
      <c r="Q31" s="545"/>
      <c r="R31" s="1406">
        <v>247668</v>
      </c>
      <c r="S31" s="1715">
        <v>99.87</v>
      </c>
      <c r="T31" s="1467">
        <v>28854632</v>
      </c>
      <c r="U31" s="1715">
        <v>89</v>
      </c>
      <c r="V31" s="1601">
        <v>116.5</v>
      </c>
      <c r="W31" s="1601">
        <v>8.6</v>
      </c>
      <c r="X31" s="1601">
        <v>43.5</v>
      </c>
      <c r="Y31" s="1601">
        <v>13.7</v>
      </c>
      <c r="Z31" s="125">
        <v>43.2</v>
      </c>
      <c r="AA31" s="545"/>
      <c r="AB31" s="1424">
        <v>1386</v>
      </c>
      <c r="AC31" s="1716">
        <v>92.430014430014424</v>
      </c>
      <c r="AD31" s="1717">
        <v>3091</v>
      </c>
      <c r="AE31" s="1717">
        <v>1807</v>
      </c>
      <c r="AF31" s="1717" t="s">
        <v>304</v>
      </c>
      <c r="AG31" s="1717">
        <v>1284</v>
      </c>
      <c r="AH31" s="1717" t="s">
        <v>304</v>
      </c>
      <c r="AI31" s="1717" t="s">
        <v>304</v>
      </c>
      <c r="AJ31" s="1717">
        <v>29</v>
      </c>
      <c r="AK31" s="1718">
        <v>874</v>
      </c>
    </row>
    <row r="32" spans="1:37" s="1207" customFormat="1" ht="15.75" customHeight="1">
      <c r="A32" s="656" t="s">
        <v>219</v>
      </c>
      <c r="B32" s="1252">
        <v>1955</v>
      </c>
      <c r="C32" s="1253">
        <v>908</v>
      </c>
      <c r="D32" s="1253">
        <v>58</v>
      </c>
      <c r="E32" s="1253">
        <v>139</v>
      </c>
      <c r="F32" s="1254">
        <v>711</v>
      </c>
      <c r="G32" s="1338"/>
      <c r="H32" s="1255">
        <v>57</v>
      </c>
      <c r="I32" s="1256">
        <v>13.78</v>
      </c>
      <c r="J32" s="545"/>
      <c r="K32" s="617">
        <v>1</v>
      </c>
      <c r="L32" s="460">
        <v>177650</v>
      </c>
      <c r="M32" s="1938">
        <v>97.08</v>
      </c>
      <c r="N32" s="1356">
        <v>21213155</v>
      </c>
      <c r="O32" s="459">
        <v>64.3</v>
      </c>
      <c r="P32" s="1939">
        <v>99.108999999999995</v>
      </c>
      <c r="Q32" s="545"/>
      <c r="R32" s="1259">
        <v>231779</v>
      </c>
      <c r="S32" s="1258">
        <v>99.35</v>
      </c>
      <c r="T32" s="1260">
        <v>25729652</v>
      </c>
      <c r="U32" s="1258">
        <v>85.58</v>
      </c>
      <c r="V32" s="1258">
        <v>111.00941845464861</v>
      </c>
      <c r="W32" s="1261">
        <v>99.7</v>
      </c>
      <c r="X32" s="1261">
        <v>85.4</v>
      </c>
      <c r="Y32" s="1257">
        <v>21.4</v>
      </c>
      <c r="Z32" s="1262">
        <v>38.9</v>
      </c>
      <c r="AA32" s="1333"/>
      <c r="AB32" s="530">
        <v>649</v>
      </c>
      <c r="AC32" s="1263">
        <v>124.6</v>
      </c>
      <c r="AD32" s="1264">
        <v>5091</v>
      </c>
      <c r="AE32" s="1264">
        <v>2312</v>
      </c>
      <c r="AF32" s="1264" t="s">
        <v>199</v>
      </c>
      <c r="AG32" s="1264">
        <v>2779</v>
      </c>
      <c r="AH32" s="1264" t="s">
        <v>199</v>
      </c>
      <c r="AI32" s="1264" t="s">
        <v>199</v>
      </c>
      <c r="AJ32" s="1264">
        <v>23</v>
      </c>
      <c r="AK32" s="1265">
        <v>522</v>
      </c>
    </row>
    <row r="33" spans="1:37" ht="15.75" customHeight="1">
      <c r="A33" s="658" t="s">
        <v>162</v>
      </c>
      <c r="B33" s="1460">
        <v>14259</v>
      </c>
      <c r="C33" s="1522">
        <v>5009.3999999999996</v>
      </c>
      <c r="D33" s="1522">
        <v>133.5</v>
      </c>
      <c r="E33" s="1522">
        <v>471</v>
      </c>
      <c r="F33" s="124">
        <v>4404.8999999999996</v>
      </c>
      <c r="G33" s="1311"/>
      <c r="H33" s="1436">
        <v>208</v>
      </c>
      <c r="I33" s="125">
        <v>8.19</v>
      </c>
      <c r="J33" s="545"/>
      <c r="K33" s="1436">
        <v>8</v>
      </c>
      <c r="L33" s="1940">
        <v>341742</v>
      </c>
      <c r="M33" s="1941">
        <v>94.8</v>
      </c>
      <c r="N33" s="1942">
        <v>36676599</v>
      </c>
      <c r="O33" s="1941">
        <v>83.6</v>
      </c>
      <c r="P33" s="1943">
        <v>98.2</v>
      </c>
      <c r="Q33" s="545"/>
      <c r="R33" s="1406">
        <v>259125</v>
      </c>
      <c r="S33" s="1715">
        <v>99.83</v>
      </c>
      <c r="T33" s="1719">
        <v>28074334</v>
      </c>
      <c r="U33" s="1715">
        <v>85.4</v>
      </c>
      <c r="V33" s="1601">
        <v>108.3</v>
      </c>
      <c r="W33" s="1601">
        <v>62.9</v>
      </c>
      <c r="X33" s="1601">
        <v>47.1</v>
      </c>
      <c r="Y33" s="1601">
        <v>16.8</v>
      </c>
      <c r="Z33" s="125">
        <v>44.5</v>
      </c>
      <c r="AA33" s="545"/>
      <c r="AB33" s="1424">
        <v>2001</v>
      </c>
      <c r="AC33" s="1716">
        <v>94.7</v>
      </c>
      <c r="AD33" s="1717">
        <v>7626</v>
      </c>
      <c r="AE33" s="1717">
        <v>3308</v>
      </c>
      <c r="AF33" s="1717" t="s">
        <v>304</v>
      </c>
      <c r="AG33" s="1717">
        <v>3978</v>
      </c>
      <c r="AH33" s="1717">
        <v>340</v>
      </c>
      <c r="AI33" s="1717" t="s">
        <v>304</v>
      </c>
      <c r="AJ33" s="1717">
        <v>32</v>
      </c>
      <c r="AK33" s="1718">
        <v>928</v>
      </c>
    </row>
    <row r="34" spans="1:37" s="1207" customFormat="1" ht="15.75" customHeight="1">
      <c r="A34" s="656" t="s">
        <v>220</v>
      </c>
      <c r="B34" s="551">
        <v>6970</v>
      </c>
      <c r="C34" s="120">
        <v>2625</v>
      </c>
      <c r="D34" s="120">
        <v>108.1</v>
      </c>
      <c r="E34" s="120">
        <v>137.19999999999999</v>
      </c>
      <c r="F34" s="108">
        <v>2380</v>
      </c>
      <c r="G34" s="1311"/>
      <c r="H34" s="531">
        <v>162</v>
      </c>
      <c r="I34" s="121">
        <v>14.7</v>
      </c>
      <c r="J34" s="545"/>
      <c r="K34" s="531">
        <v>5</v>
      </c>
      <c r="L34" s="1944">
        <v>226812</v>
      </c>
      <c r="M34" s="1945">
        <v>97.3</v>
      </c>
      <c r="N34" s="1946">
        <v>26710082</v>
      </c>
      <c r="O34" s="1945">
        <v>67.900000000000006</v>
      </c>
      <c r="P34" s="1947">
        <v>99.8</v>
      </c>
      <c r="Q34" s="545"/>
      <c r="R34" s="674">
        <v>232120</v>
      </c>
      <c r="S34" s="107">
        <v>99.8</v>
      </c>
      <c r="T34" s="1042">
        <v>24915876</v>
      </c>
      <c r="U34" s="107">
        <v>86.7</v>
      </c>
      <c r="V34" s="329">
        <v>107.3</v>
      </c>
      <c r="W34" s="329">
        <v>36.700000000000003</v>
      </c>
      <c r="X34" s="329">
        <v>62.3</v>
      </c>
      <c r="Y34" s="329">
        <v>15.6</v>
      </c>
      <c r="Z34" s="121">
        <v>41.6</v>
      </c>
      <c r="AA34" s="545"/>
      <c r="AB34" s="530">
        <v>1414</v>
      </c>
      <c r="AC34" s="122">
        <v>92.4</v>
      </c>
      <c r="AD34" s="118">
        <v>5298</v>
      </c>
      <c r="AE34" s="118">
        <v>2669</v>
      </c>
      <c r="AF34" s="118" t="s">
        <v>304</v>
      </c>
      <c r="AG34" s="118">
        <v>2629</v>
      </c>
      <c r="AH34" s="118" t="s">
        <v>304</v>
      </c>
      <c r="AI34" s="118" t="s">
        <v>304</v>
      </c>
      <c r="AJ34" s="118">
        <v>22</v>
      </c>
      <c r="AK34" s="123">
        <v>589</v>
      </c>
    </row>
    <row r="35" spans="1:37" ht="15.75" customHeight="1">
      <c r="A35" s="658" t="s">
        <v>164</v>
      </c>
      <c r="B35" s="1460">
        <v>10854</v>
      </c>
      <c r="C35" s="1522">
        <v>2826</v>
      </c>
      <c r="D35" s="1522">
        <v>42</v>
      </c>
      <c r="E35" s="1522">
        <v>198</v>
      </c>
      <c r="F35" s="124">
        <v>2586</v>
      </c>
      <c r="G35" s="124"/>
      <c r="H35" s="1436">
        <v>377</v>
      </c>
      <c r="I35" s="125">
        <v>9.01</v>
      </c>
      <c r="J35" s="545"/>
      <c r="K35" s="1436">
        <v>4</v>
      </c>
      <c r="L35" s="1940">
        <v>374810</v>
      </c>
      <c r="M35" s="1941">
        <v>94.3</v>
      </c>
      <c r="N35" s="1942">
        <v>41780858</v>
      </c>
      <c r="O35" s="1941">
        <v>75.599999999999994</v>
      </c>
      <c r="P35" s="1943">
        <v>97.7</v>
      </c>
      <c r="Q35" s="545"/>
      <c r="R35" s="1406">
        <v>339989</v>
      </c>
      <c r="S35" s="1715">
        <v>85.5</v>
      </c>
      <c r="T35" s="1699">
        <v>38017330</v>
      </c>
      <c r="U35" s="1715">
        <v>74</v>
      </c>
      <c r="V35" s="1601">
        <v>111.8</v>
      </c>
      <c r="W35" s="1601">
        <v>94.3</v>
      </c>
      <c r="X35" s="1601">
        <v>83.6</v>
      </c>
      <c r="Y35" s="1601">
        <v>24.9</v>
      </c>
      <c r="Z35" s="125">
        <v>49.6</v>
      </c>
      <c r="AA35" s="545"/>
      <c r="AB35" s="1424">
        <v>2330</v>
      </c>
      <c r="AC35" s="1716">
        <v>88.6</v>
      </c>
      <c r="AD35" s="1717">
        <v>4653</v>
      </c>
      <c r="AE35" s="1717">
        <v>3484</v>
      </c>
      <c r="AF35" s="1717" t="s">
        <v>304</v>
      </c>
      <c r="AG35" s="1717">
        <v>930</v>
      </c>
      <c r="AH35" s="1717">
        <v>239</v>
      </c>
      <c r="AI35" s="1717" t="s">
        <v>304</v>
      </c>
      <c r="AJ35" s="1717">
        <v>63</v>
      </c>
      <c r="AK35" s="1718">
        <v>2156</v>
      </c>
    </row>
    <row r="36" spans="1:37" ht="15.75" customHeight="1">
      <c r="A36" s="656" t="s">
        <v>165</v>
      </c>
      <c r="B36" s="551">
        <v>13713</v>
      </c>
      <c r="C36" s="120">
        <v>3737</v>
      </c>
      <c r="D36" s="120">
        <v>88</v>
      </c>
      <c r="E36" s="120">
        <v>180</v>
      </c>
      <c r="F36" s="108">
        <v>3469</v>
      </c>
      <c r="G36" s="1311"/>
      <c r="H36" s="531">
        <v>420</v>
      </c>
      <c r="I36" s="121">
        <v>10.6</v>
      </c>
      <c r="J36" s="545"/>
      <c r="K36" s="531">
        <v>16</v>
      </c>
      <c r="L36" s="1944">
        <v>293034</v>
      </c>
      <c r="M36" s="1945">
        <v>80.3</v>
      </c>
      <c r="N36" s="1946">
        <v>29626556</v>
      </c>
      <c r="O36" s="1945">
        <v>74.2</v>
      </c>
      <c r="P36" s="1947">
        <v>92.5</v>
      </c>
      <c r="Q36" s="545"/>
      <c r="R36" s="674">
        <v>364338</v>
      </c>
      <c r="S36" s="107">
        <v>99.89</v>
      </c>
      <c r="T36" s="675">
        <v>37020669</v>
      </c>
      <c r="U36" s="107">
        <v>91.73</v>
      </c>
      <c r="V36" s="329">
        <v>101.61078174661989</v>
      </c>
      <c r="W36" s="329">
        <v>41.3</v>
      </c>
      <c r="X36" s="329">
        <v>100</v>
      </c>
      <c r="Y36" s="329">
        <v>21.8</v>
      </c>
      <c r="Z36" s="121">
        <v>52.2</v>
      </c>
      <c r="AA36" s="545"/>
      <c r="AB36" s="530">
        <v>2386</v>
      </c>
      <c r="AC36" s="122">
        <v>87.33</v>
      </c>
      <c r="AD36" s="118">
        <v>6443</v>
      </c>
      <c r="AE36" s="118">
        <v>3812</v>
      </c>
      <c r="AF36" s="118" t="s">
        <v>304</v>
      </c>
      <c r="AG36" s="118">
        <v>2631</v>
      </c>
      <c r="AH36" s="118" t="s">
        <v>304</v>
      </c>
      <c r="AI36" s="118" t="s">
        <v>304</v>
      </c>
      <c r="AJ36" s="118">
        <v>10</v>
      </c>
      <c r="AK36" s="123">
        <v>336</v>
      </c>
    </row>
    <row r="37" spans="1:37" ht="15.75" customHeight="1">
      <c r="A37" s="658" t="s">
        <v>166</v>
      </c>
      <c r="B37" s="1460">
        <v>6958</v>
      </c>
      <c r="C37" s="1522">
        <v>2479</v>
      </c>
      <c r="D37" s="1522">
        <v>65</v>
      </c>
      <c r="E37" s="1522">
        <v>266</v>
      </c>
      <c r="F37" s="124">
        <v>2148</v>
      </c>
      <c r="G37" s="1311"/>
      <c r="H37" s="1436">
        <v>258</v>
      </c>
      <c r="I37" s="125">
        <v>11.4</v>
      </c>
      <c r="J37" s="545"/>
      <c r="K37" s="1436" t="s">
        <v>304</v>
      </c>
      <c r="L37" s="1940">
        <v>343594</v>
      </c>
      <c r="M37" s="1941">
        <v>90</v>
      </c>
      <c r="N37" s="1942">
        <v>32465818</v>
      </c>
      <c r="O37" s="1941">
        <v>88.9</v>
      </c>
      <c r="P37" s="1943">
        <v>97.7</v>
      </c>
      <c r="Q37" s="545"/>
      <c r="R37" s="1406">
        <v>381350</v>
      </c>
      <c r="S37" s="1715">
        <v>99.9</v>
      </c>
      <c r="T37" s="1467">
        <v>39385678</v>
      </c>
      <c r="U37" s="1715">
        <v>98.2</v>
      </c>
      <c r="V37" s="1601">
        <v>103.3</v>
      </c>
      <c r="W37" s="1601">
        <v>52.9</v>
      </c>
      <c r="X37" s="1601">
        <v>83.6</v>
      </c>
      <c r="Y37" s="1601">
        <v>14.4</v>
      </c>
      <c r="Z37" s="125">
        <v>52.1</v>
      </c>
      <c r="AA37" s="545"/>
      <c r="AB37" s="1424">
        <v>2506</v>
      </c>
      <c r="AC37" s="1716">
        <v>83.9</v>
      </c>
      <c r="AD37" s="1717">
        <v>4450</v>
      </c>
      <c r="AE37" s="1717">
        <v>2763</v>
      </c>
      <c r="AF37" s="1717" t="s">
        <v>304</v>
      </c>
      <c r="AG37" s="1717">
        <v>1687</v>
      </c>
      <c r="AH37" s="1717" t="s">
        <v>304</v>
      </c>
      <c r="AI37" s="1717" t="s">
        <v>304</v>
      </c>
      <c r="AJ37" s="1717">
        <v>20</v>
      </c>
      <c r="AK37" s="1718">
        <v>680</v>
      </c>
    </row>
    <row r="38" spans="1:37" ht="15.75" customHeight="1">
      <c r="A38" s="656" t="s">
        <v>167</v>
      </c>
      <c r="B38" s="551">
        <v>10540</v>
      </c>
      <c r="C38" s="120">
        <v>2495</v>
      </c>
      <c r="D38" s="120">
        <v>31</v>
      </c>
      <c r="E38" s="120">
        <v>131</v>
      </c>
      <c r="F38" s="108">
        <v>2333</v>
      </c>
      <c r="G38" s="1311"/>
      <c r="H38" s="532">
        <v>138</v>
      </c>
      <c r="I38" s="121">
        <v>4.9000000000000004</v>
      </c>
      <c r="J38" s="545"/>
      <c r="K38" s="531">
        <v>2</v>
      </c>
      <c r="L38" s="1944">
        <v>263335</v>
      </c>
      <c r="M38" s="1945">
        <v>70.099999999999994</v>
      </c>
      <c r="N38" s="1946">
        <v>25511055</v>
      </c>
      <c r="O38" s="619">
        <v>71.5</v>
      </c>
      <c r="P38" s="1947">
        <v>87.4</v>
      </c>
      <c r="Q38" s="545"/>
      <c r="R38" s="674">
        <v>375771</v>
      </c>
      <c r="S38" s="107">
        <v>99.99</v>
      </c>
      <c r="T38" s="675">
        <v>37061953</v>
      </c>
      <c r="U38" s="107">
        <v>90.98</v>
      </c>
      <c r="V38" s="329">
        <v>98.6</v>
      </c>
      <c r="W38" s="329">
        <v>59.5</v>
      </c>
      <c r="X38" s="329">
        <v>93</v>
      </c>
      <c r="Y38" s="329">
        <v>12.7</v>
      </c>
      <c r="Z38" s="121">
        <v>32.799999999999997</v>
      </c>
      <c r="AA38" s="545"/>
      <c r="AB38" s="530">
        <v>2612</v>
      </c>
      <c r="AC38" s="122">
        <v>86.5</v>
      </c>
      <c r="AD38" s="118">
        <v>5442</v>
      </c>
      <c r="AE38" s="118">
        <v>2735</v>
      </c>
      <c r="AF38" s="118" t="s">
        <v>304</v>
      </c>
      <c r="AG38" s="118">
        <v>2707</v>
      </c>
      <c r="AH38" s="118" t="s">
        <v>304</v>
      </c>
      <c r="AI38" s="118" t="s">
        <v>304</v>
      </c>
      <c r="AJ38" s="118">
        <v>19</v>
      </c>
      <c r="AK38" s="123">
        <v>702</v>
      </c>
    </row>
    <row r="39" spans="1:37" ht="15.75" customHeight="1">
      <c r="A39" s="658" t="s">
        <v>168</v>
      </c>
      <c r="B39" s="1460">
        <v>6085</v>
      </c>
      <c r="C39" s="1522">
        <v>3559</v>
      </c>
      <c r="D39" s="1522">
        <v>204</v>
      </c>
      <c r="E39" s="1522">
        <v>611</v>
      </c>
      <c r="F39" s="124">
        <v>2744</v>
      </c>
      <c r="G39" s="1311"/>
      <c r="H39" s="527">
        <v>196</v>
      </c>
      <c r="I39" s="125">
        <v>11.27</v>
      </c>
      <c r="J39" s="545"/>
      <c r="K39" s="1436">
        <v>2</v>
      </c>
      <c r="L39" s="1940">
        <v>323597</v>
      </c>
      <c r="M39" s="1941">
        <v>77.900000000000006</v>
      </c>
      <c r="N39" s="1942">
        <v>31149261</v>
      </c>
      <c r="O39" s="545">
        <v>91.5</v>
      </c>
      <c r="P39" s="1943">
        <v>92.6</v>
      </c>
      <c r="Q39" s="545"/>
      <c r="R39" s="1406">
        <v>415035</v>
      </c>
      <c r="S39" s="1715">
        <v>99.98</v>
      </c>
      <c r="T39" s="1467">
        <v>43733382</v>
      </c>
      <c r="U39" s="1715">
        <v>88.77</v>
      </c>
      <c r="V39" s="1601">
        <v>105.4</v>
      </c>
      <c r="W39" s="1601">
        <v>86.8</v>
      </c>
      <c r="X39" s="1601">
        <v>78.5</v>
      </c>
      <c r="Y39" s="1601">
        <v>23.92</v>
      </c>
      <c r="Z39" s="125">
        <v>44.3</v>
      </c>
      <c r="AA39" s="545"/>
      <c r="AB39" s="1424">
        <v>2880</v>
      </c>
      <c r="AC39" s="1716">
        <v>81.010000000000005</v>
      </c>
      <c r="AD39" s="1717">
        <v>7850</v>
      </c>
      <c r="AE39" s="1717">
        <v>2054</v>
      </c>
      <c r="AF39" s="1428" t="s">
        <v>199</v>
      </c>
      <c r="AG39" s="1717">
        <v>4817</v>
      </c>
      <c r="AH39" s="1428" t="s">
        <v>199</v>
      </c>
      <c r="AI39" s="1717">
        <v>979</v>
      </c>
      <c r="AJ39" s="1717">
        <v>14</v>
      </c>
      <c r="AK39" s="1718">
        <v>433</v>
      </c>
    </row>
    <row r="40" spans="1:37" s="1279" customFormat="1" ht="15.75" customHeight="1">
      <c r="A40" s="656" t="s">
        <v>169</v>
      </c>
      <c r="B40" s="551">
        <v>6591</v>
      </c>
      <c r="C40" s="1067">
        <v>1879</v>
      </c>
      <c r="D40" s="1067">
        <v>102</v>
      </c>
      <c r="E40" s="1067">
        <v>221</v>
      </c>
      <c r="F40" s="1068">
        <v>1556</v>
      </c>
      <c r="G40" s="1311"/>
      <c r="H40" s="531">
        <v>227</v>
      </c>
      <c r="I40" s="1069">
        <v>7.7</v>
      </c>
      <c r="J40" s="1"/>
      <c r="K40" s="1130">
        <v>4</v>
      </c>
      <c r="L40" s="1948">
        <v>337942</v>
      </c>
      <c r="M40" s="1949">
        <v>98.5</v>
      </c>
      <c r="N40" s="1950">
        <v>37110014</v>
      </c>
      <c r="O40" s="1949">
        <v>81.7</v>
      </c>
      <c r="P40" s="1951">
        <v>99.1</v>
      </c>
      <c r="Q40" s="1"/>
      <c r="R40" s="1130">
        <v>342105</v>
      </c>
      <c r="S40" s="1150">
        <v>99.97</v>
      </c>
      <c r="T40" s="1302">
        <v>37392240</v>
      </c>
      <c r="U40" s="1150">
        <v>94.9</v>
      </c>
      <c r="V40" s="1285">
        <v>109.3</v>
      </c>
      <c r="W40" s="1150">
        <v>23.5</v>
      </c>
      <c r="X40" s="1150">
        <v>65.599999999999994</v>
      </c>
      <c r="Y40" s="1285">
        <v>33.700000000000003</v>
      </c>
      <c r="Z40" s="1284">
        <v>53.6</v>
      </c>
      <c r="AA40" s="1"/>
      <c r="AB40" s="530">
        <v>2078</v>
      </c>
      <c r="AC40" s="1072">
        <v>81.5</v>
      </c>
      <c r="AD40" s="1073" t="s">
        <v>752</v>
      </c>
      <c r="AE40" s="1073">
        <v>2775</v>
      </c>
      <c r="AF40" s="1073" t="s">
        <v>752</v>
      </c>
      <c r="AG40" s="1073">
        <v>991</v>
      </c>
      <c r="AH40" s="1073" t="s">
        <v>752</v>
      </c>
      <c r="AI40" s="1073">
        <v>1060</v>
      </c>
      <c r="AJ40" s="1073">
        <v>27</v>
      </c>
      <c r="AK40" s="1074">
        <v>858</v>
      </c>
    </row>
    <row r="41" spans="1:37" ht="15.75" customHeight="1">
      <c r="A41" s="658" t="s">
        <v>170</v>
      </c>
      <c r="B41" s="1460">
        <v>3957</v>
      </c>
      <c r="C41" s="1522">
        <v>701</v>
      </c>
      <c r="D41" s="1522">
        <v>13</v>
      </c>
      <c r="E41" s="1522">
        <v>12</v>
      </c>
      <c r="F41" s="124">
        <v>676</v>
      </c>
      <c r="G41" s="1311"/>
      <c r="H41" s="1436">
        <v>433</v>
      </c>
      <c r="I41" s="125">
        <v>4</v>
      </c>
      <c r="J41" s="545"/>
      <c r="K41" s="1436">
        <v>1</v>
      </c>
      <c r="L41" s="1940">
        <v>397508</v>
      </c>
      <c r="M41" s="1941">
        <v>99.9</v>
      </c>
      <c r="N41" s="1942">
        <v>43187047</v>
      </c>
      <c r="O41" s="1941">
        <v>69.8</v>
      </c>
      <c r="P41" s="1943">
        <v>100</v>
      </c>
      <c r="Q41" s="545"/>
      <c r="R41" s="1406">
        <v>397514</v>
      </c>
      <c r="S41" s="1715">
        <v>100</v>
      </c>
      <c r="T41" s="1523">
        <v>41334432</v>
      </c>
      <c r="U41" s="1715">
        <v>98</v>
      </c>
      <c r="V41" s="1601">
        <v>106.08</v>
      </c>
      <c r="W41" s="1601">
        <v>0</v>
      </c>
      <c r="X41" s="1601">
        <v>100</v>
      </c>
      <c r="Y41" s="1601">
        <v>32.1</v>
      </c>
      <c r="Z41" s="125">
        <v>73.5</v>
      </c>
      <c r="AA41" s="545"/>
      <c r="AB41" s="1424">
        <v>2105</v>
      </c>
      <c r="AC41" s="1716">
        <v>79.400000000000006</v>
      </c>
      <c r="AD41" s="1717" t="s">
        <v>304</v>
      </c>
      <c r="AE41" s="1717">
        <v>2387</v>
      </c>
      <c r="AF41" s="1717" t="s">
        <v>304</v>
      </c>
      <c r="AG41" s="1717">
        <v>5131</v>
      </c>
      <c r="AH41" s="1717">
        <v>1314</v>
      </c>
      <c r="AI41" s="1717">
        <v>7619</v>
      </c>
      <c r="AJ41" s="1717">
        <v>39</v>
      </c>
      <c r="AK41" s="1718">
        <v>1601</v>
      </c>
    </row>
    <row r="42" spans="1:37" ht="15.75" customHeight="1">
      <c r="A42" s="656" t="s">
        <v>171</v>
      </c>
      <c r="B42" s="551">
        <v>3136</v>
      </c>
      <c r="C42" s="120">
        <v>599</v>
      </c>
      <c r="D42" s="114">
        <v>9</v>
      </c>
      <c r="E42" s="114">
        <v>44</v>
      </c>
      <c r="F42" s="108">
        <v>546</v>
      </c>
      <c r="G42" s="1311"/>
      <c r="H42" s="538">
        <v>139</v>
      </c>
      <c r="I42" s="121">
        <v>8.5399999999999991</v>
      </c>
      <c r="J42" s="545"/>
      <c r="K42" s="538">
        <v>2</v>
      </c>
      <c r="L42" s="1944">
        <v>384053</v>
      </c>
      <c r="M42" s="1952">
        <v>99.9</v>
      </c>
      <c r="N42" s="1946">
        <v>42814035</v>
      </c>
      <c r="O42" s="1945">
        <v>78.5</v>
      </c>
      <c r="P42" s="1953">
        <v>99.9</v>
      </c>
      <c r="Q42" s="545"/>
      <c r="R42" s="674">
        <v>383913</v>
      </c>
      <c r="S42" s="107">
        <v>99.9</v>
      </c>
      <c r="T42" s="675">
        <v>39784477</v>
      </c>
      <c r="U42" s="107">
        <v>95.1</v>
      </c>
      <c r="V42" s="329">
        <v>103.62888727393967</v>
      </c>
      <c r="W42" s="329">
        <v>29.9</v>
      </c>
      <c r="X42" s="329">
        <v>89.2</v>
      </c>
      <c r="Y42" s="329">
        <v>28.7</v>
      </c>
      <c r="Z42" s="121">
        <v>58.5</v>
      </c>
      <c r="AA42" s="545"/>
      <c r="AB42" s="530">
        <v>2583</v>
      </c>
      <c r="AC42" s="122">
        <v>70.599999999999994</v>
      </c>
      <c r="AD42" s="118">
        <v>19581</v>
      </c>
      <c r="AE42" s="118">
        <v>1158</v>
      </c>
      <c r="AF42" s="117" t="s">
        <v>304</v>
      </c>
      <c r="AG42" s="118">
        <v>8623</v>
      </c>
      <c r="AH42" s="117">
        <v>2312</v>
      </c>
      <c r="AI42" s="117">
        <v>7488</v>
      </c>
      <c r="AJ42" s="118">
        <v>26</v>
      </c>
      <c r="AK42" s="123">
        <v>1239</v>
      </c>
    </row>
    <row r="43" spans="1:37" ht="15.75" customHeight="1">
      <c r="A43" s="658" t="s">
        <v>172</v>
      </c>
      <c r="B43" s="1460">
        <v>6466</v>
      </c>
      <c r="C43" s="486">
        <v>1005</v>
      </c>
      <c r="D43" s="486">
        <v>13</v>
      </c>
      <c r="E43" s="1460">
        <v>82</v>
      </c>
      <c r="F43" s="124">
        <v>910</v>
      </c>
      <c r="G43" s="1311"/>
      <c r="H43" s="1436">
        <v>227</v>
      </c>
      <c r="I43" s="125">
        <v>6.02</v>
      </c>
      <c r="J43" s="545"/>
      <c r="K43" s="1453" t="s">
        <v>199</v>
      </c>
      <c r="L43" s="1940">
        <v>343817</v>
      </c>
      <c r="M43" s="1954">
        <v>99.7</v>
      </c>
      <c r="N43" s="1942">
        <v>34732691</v>
      </c>
      <c r="O43" s="1954">
        <v>78.400000000000006</v>
      </c>
      <c r="P43" s="1955">
        <v>99.79</v>
      </c>
      <c r="Q43" s="1334"/>
      <c r="R43" s="1502">
        <v>344803</v>
      </c>
      <c r="S43" s="1627">
        <v>99.99</v>
      </c>
      <c r="T43" s="1719">
        <v>33856362</v>
      </c>
      <c r="U43" s="1627">
        <v>93.38</v>
      </c>
      <c r="V43" s="1637">
        <v>98.190450780000006</v>
      </c>
      <c r="W43" s="1637">
        <v>100</v>
      </c>
      <c r="X43" s="1637">
        <v>99.81</v>
      </c>
      <c r="Y43" s="1637">
        <v>21.52</v>
      </c>
      <c r="Z43" s="1626">
        <v>57.62</v>
      </c>
      <c r="AA43" s="1334"/>
      <c r="AB43" s="1424">
        <v>1871</v>
      </c>
      <c r="AC43" s="1716">
        <v>88.253340459647248</v>
      </c>
      <c r="AD43" s="1717">
        <v>14896</v>
      </c>
      <c r="AE43" s="1717">
        <v>421</v>
      </c>
      <c r="AF43" s="1522" t="s">
        <v>304</v>
      </c>
      <c r="AG43" s="1717">
        <v>6607</v>
      </c>
      <c r="AH43" s="1522">
        <v>1709</v>
      </c>
      <c r="AI43" s="1717">
        <v>6159</v>
      </c>
      <c r="AJ43" s="1717">
        <v>18</v>
      </c>
      <c r="AK43" s="1718">
        <v>815</v>
      </c>
    </row>
    <row r="44" spans="1:37" customFormat="1" ht="15.75" customHeight="1">
      <c r="A44" s="656" t="s">
        <v>173</v>
      </c>
      <c r="B44" s="559">
        <v>4446</v>
      </c>
      <c r="C44" s="1127">
        <v>894</v>
      </c>
      <c r="D44" s="1127">
        <v>27.495000000000001</v>
      </c>
      <c r="E44" s="1127">
        <v>65.552999999999997</v>
      </c>
      <c r="F44" s="1128">
        <v>801</v>
      </c>
      <c r="G44" s="1311"/>
      <c r="H44" s="531">
        <v>518</v>
      </c>
      <c r="I44" s="1129">
        <v>5.7</v>
      </c>
      <c r="J44" s="1"/>
      <c r="K44" s="1130" t="s">
        <v>199</v>
      </c>
      <c r="L44" s="1956">
        <v>383494</v>
      </c>
      <c r="M44" s="1957">
        <v>97.9</v>
      </c>
      <c r="N44" s="1958">
        <v>38877394</v>
      </c>
      <c r="O44" s="1957">
        <v>88.98</v>
      </c>
      <c r="P44" s="1959">
        <v>99.6</v>
      </c>
      <c r="Q44" s="1"/>
      <c r="R44" s="1131">
        <v>391553</v>
      </c>
      <c r="S44" s="1132">
        <v>100</v>
      </c>
      <c r="T44" s="1133">
        <v>40358503</v>
      </c>
      <c r="U44" s="1132">
        <v>93.9</v>
      </c>
      <c r="V44" s="1134">
        <v>103</v>
      </c>
      <c r="W44" s="1134">
        <v>0</v>
      </c>
      <c r="X44" s="1134">
        <v>71.3</v>
      </c>
      <c r="Y44" s="1134">
        <v>29.94</v>
      </c>
      <c r="Z44" s="1135">
        <v>40.479999999999997</v>
      </c>
      <c r="AA44" s="1"/>
      <c r="AB44" s="542">
        <v>2210</v>
      </c>
      <c r="AC44" s="1072">
        <v>81.8</v>
      </c>
      <c r="AD44" s="1136">
        <v>14547</v>
      </c>
      <c r="AE44" s="1073">
        <v>28</v>
      </c>
      <c r="AF44" s="1073" t="s">
        <v>199</v>
      </c>
      <c r="AG44" s="1073">
        <v>7854</v>
      </c>
      <c r="AH44" s="1073">
        <v>910</v>
      </c>
      <c r="AI44" s="1073">
        <v>5755</v>
      </c>
      <c r="AJ44" s="1073">
        <v>40</v>
      </c>
      <c r="AK44" s="1074">
        <v>1655</v>
      </c>
    </row>
    <row r="45" spans="1:37" ht="15.75" customHeight="1">
      <c r="A45" s="658" t="s">
        <v>221</v>
      </c>
      <c r="B45" s="1460">
        <v>4385</v>
      </c>
      <c r="C45" s="1522">
        <v>671</v>
      </c>
      <c r="D45" s="1522">
        <v>5</v>
      </c>
      <c r="E45" s="1522">
        <v>51</v>
      </c>
      <c r="F45" s="124">
        <v>615</v>
      </c>
      <c r="G45" s="1311"/>
      <c r="H45" s="1436">
        <v>316</v>
      </c>
      <c r="I45" s="125">
        <v>3.1</v>
      </c>
      <c r="J45" s="545"/>
      <c r="K45" s="1436" t="s">
        <v>304</v>
      </c>
      <c r="L45" s="1940">
        <v>249366</v>
      </c>
      <c r="M45" s="1941">
        <v>96.5</v>
      </c>
      <c r="N45" s="1942">
        <v>26920397</v>
      </c>
      <c r="O45" s="1941">
        <v>59.1</v>
      </c>
      <c r="P45" s="1943">
        <v>97.5</v>
      </c>
      <c r="Q45" s="545"/>
      <c r="R45" s="1406">
        <v>258236</v>
      </c>
      <c r="S45" s="1715">
        <v>99.9</v>
      </c>
      <c r="T45" s="1467">
        <v>28289002</v>
      </c>
      <c r="U45" s="1715">
        <v>93.5</v>
      </c>
      <c r="V45" s="1601">
        <v>109.54</v>
      </c>
      <c r="W45" s="1601">
        <v>0</v>
      </c>
      <c r="X45" s="1601">
        <v>46.5</v>
      </c>
      <c r="Y45" s="1601">
        <v>29.05</v>
      </c>
      <c r="Z45" s="125">
        <v>23.89</v>
      </c>
      <c r="AA45" s="545"/>
      <c r="AB45" s="1424">
        <v>1406</v>
      </c>
      <c r="AC45" s="1716">
        <v>80.7</v>
      </c>
      <c r="AD45" s="1717">
        <v>6401</v>
      </c>
      <c r="AE45" s="1717">
        <v>1796</v>
      </c>
      <c r="AF45" s="1717" t="s">
        <v>304</v>
      </c>
      <c r="AG45" s="1717">
        <v>3979</v>
      </c>
      <c r="AH45" s="1717">
        <v>110</v>
      </c>
      <c r="AI45" s="1717">
        <v>516</v>
      </c>
      <c r="AJ45" s="1717">
        <v>52</v>
      </c>
      <c r="AK45" s="1718">
        <v>1993</v>
      </c>
    </row>
    <row r="46" spans="1:37" s="1207" customFormat="1" ht="15.75" customHeight="1">
      <c r="A46" s="656" t="s">
        <v>222</v>
      </c>
      <c r="B46" s="400">
        <v>2151</v>
      </c>
      <c r="C46" s="120">
        <v>387</v>
      </c>
      <c r="D46" s="120">
        <v>19</v>
      </c>
      <c r="E46" s="120">
        <v>35</v>
      </c>
      <c r="F46" s="108">
        <v>333</v>
      </c>
      <c r="G46" s="1311"/>
      <c r="H46" s="531">
        <v>80</v>
      </c>
      <c r="I46" s="121">
        <v>5.93</v>
      </c>
      <c r="J46" s="545"/>
      <c r="K46" s="531" t="s">
        <v>304</v>
      </c>
      <c r="L46" s="1960">
        <v>223271</v>
      </c>
      <c r="M46" s="1961">
        <v>99.7</v>
      </c>
      <c r="N46" s="1946">
        <v>22388824</v>
      </c>
      <c r="O46" s="1961">
        <v>71.5</v>
      </c>
      <c r="P46" s="1962">
        <v>99.7</v>
      </c>
      <c r="Q46" s="545"/>
      <c r="R46" s="1222">
        <v>223860</v>
      </c>
      <c r="S46" s="913">
        <v>100</v>
      </c>
      <c r="T46" s="1042">
        <v>22341425</v>
      </c>
      <c r="U46" s="913">
        <v>98.4</v>
      </c>
      <c r="V46" s="1308">
        <v>99.8</v>
      </c>
      <c r="W46" s="1308" t="s">
        <v>304</v>
      </c>
      <c r="X46" s="1308">
        <v>100</v>
      </c>
      <c r="Y46" s="1308">
        <v>14.3</v>
      </c>
      <c r="Z46" s="912">
        <v>25.9</v>
      </c>
      <c r="AA46" s="1334"/>
      <c r="AB46" s="807">
        <v>1093</v>
      </c>
      <c r="AC46" s="122">
        <v>76.400000000000006</v>
      </c>
      <c r="AD46" s="118">
        <v>8401</v>
      </c>
      <c r="AE46" s="118">
        <v>440</v>
      </c>
      <c r="AF46" s="118" t="s">
        <v>199</v>
      </c>
      <c r="AG46" s="118">
        <v>4842</v>
      </c>
      <c r="AH46" s="118">
        <v>1534</v>
      </c>
      <c r="AI46" s="118">
        <v>1585</v>
      </c>
      <c r="AJ46" s="118">
        <v>17</v>
      </c>
      <c r="AK46" s="123">
        <v>632</v>
      </c>
    </row>
    <row r="47" spans="1:37" ht="15.75" customHeight="1">
      <c r="A47" s="658" t="s">
        <v>176</v>
      </c>
      <c r="B47" s="1460">
        <v>4820</v>
      </c>
      <c r="C47" s="1522">
        <v>945</v>
      </c>
      <c r="D47" s="1522">
        <v>23</v>
      </c>
      <c r="E47" s="1522">
        <v>52</v>
      </c>
      <c r="F47" s="124">
        <v>870</v>
      </c>
      <c r="G47" s="1311"/>
      <c r="H47" s="1436">
        <v>263</v>
      </c>
      <c r="I47" s="125">
        <v>2.96</v>
      </c>
      <c r="J47" s="545"/>
      <c r="K47" s="1453" t="s">
        <v>199</v>
      </c>
      <c r="L47" s="1940">
        <v>473322</v>
      </c>
      <c r="M47" s="1941">
        <v>99.1</v>
      </c>
      <c r="N47" s="1942">
        <v>50325794</v>
      </c>
      <c r="O47" s="1941">
        <v>59.1</v>
      </c>
      <c r="P47" s="1943">
        <v>99.1</v>
      </c>
      <c r="Q47" s="545"/>
      <c r="R47" s="1406">
        <v>477214</v>
      </c>
      <c r="S47" s="1715">
        <v>99.9</v>
      </c>
      <c r="T47" s="1467">
        <v>50918379</v>
      </c>
      <c r="U47" s="1715">
        <v>94.55</v>
      </c>
      <c r="V47" s="1601">
        <v>106.69</v>
      </c>
      <c r="W47" s="1601">
        <v>100</v>
      </c>
      <c r="X47" s="1601">
        <v>52.4</v>
      </c>
      <c r="Y47" s="1601">
        <v>19.399999999999999</v>
      </c>
      <c r="Z47" s="125">
        <v>57.1</v>
      </c>
      <c r="AA47" s="545"/>
      <c r="AB47" s="1424">
        <v>4359</v>
      </c>
      <c r="AC47" s="1716">
        <v>56.9</v>
      </c>
      <c r="AD47" s="1717">
        <v>9722</v>
      </c>
      <c r="AE47" s="1717">
        <v>2783</v>
      </c>
      <c r="AF47" s="1428" t="s">
        <v>199</v>
      </c>
      <c r="AG47" s="1717">
        <v>5574</v>
      </c>
      <c r="AH47" s="1717">
        <v>341</v>
      </c>
      <c r="AI47" s="1717">
        <v>1024</v>
      </c>
      <c r="AJ47" s="1717">
        <v>62</v>
      </c>
      <c r="AK47" s="1718">
        <v>2104</v>
      </c>
    </row>
    <row r="48" spans="1:37" ht="15.75" customHeight="1">
      <c r="A48" s="656" t="s">
        <v>177</v>
      </c>
      <c r="B48" s="559">
        <v>10843</v>
      </c>
      <c r="C48" s="114">
        <v>3041</v>
      </c>
      <c r="D48" s="114">
        <v>138</v>
      </c>
      <c r="E48" s="114">
        <v>338</v>
      </c>
      <c r="F48" s="111">
        <v>2565</v>
      </c>
      <c r="G48" s="1311"/>
      <c r="H48" s="538">
        <v>959</v>
      </c>
      <c r="I48" s="115">
        <v>9</v>
      </c>
      <c r="J48" s="545"/>
      <c r="K48" s="538">
        <v>7</v>
      </c>
      <c r="L48" s="1963">
        <v>486594</v>
      </c>
      <c r="M48" s="1952">
        <v>93.4</v>
      </c>
      <c r="N48" s="1964">
        <v>51447712</v>
      </c>
      <c r="O48" s="1952">
        <v>62.6</v>
      </c>
      <c r="P48" s="1953">
        <v>98.6</v>
      </c>
      <c r="Q48" s="545"/>
      <c r="R48" s="404">
        <v>519225</v>
      </c>
      <c r="S48" s="110">
        <v>99.6</v>
      </c>
      <c r="T48" s="1044">
        <v>53722670</v>
      </c>
      <c r="U48" s="110">
        <v>89.6</v>
      </c>
      <c r="V48" s="337">
        <v>103.5</v>
      </c>
      <c r="W48" s="337">
        <v>11.6</v>
      </c>
      <c r="X48" s="337">
        <v>53.4</v>
      </c>
      <c r="Y48" s="337">
        <v>14.8</v>
      </c>
      <c r="Z48" s="115">
        <v>34.1</v>
      </c>
      <c r="AA48" s="545"/>
      <c r="AB48" s="542">
        <v>3072</v>
      </c>
      <c r="AC48" s="116">
        <v>83.12</v>
      </c>
      <c r="AD48" s="117">
        <v>11213</v>
      </c>
      <c r="AE48" s="117">
        <v>5650</v>
      </c>
      <c r="AF48" s="146" t="s">
        <v>199</v>
      </c>
      <c r="AG48" s="118">
        <v>5203</v>
      </c>
      <c r="AH48" s="118">
        <v>360</v>
      </c>
      <c r="AI48" s="146" t="s">
        <v>199</v>
      </c>
      <c r="AJ48" s="117">
        <v>57</v>
      </c>
      <c r="AK48" s="119">
        <v>2101</v>
      </c>
    </row>
    <row r="49" spans="1:37" ht="15.75" customHeight="1">
      <c r="A49" s="658" t="s">
        <v>178</v>
      </c>
      <c r="B49" s="1460">
        <v>4323</v>
      </c>
      <c r="C49" s="1522">
        <v>906</v>
      </c>
      <c r="D49" s="1522">
        <v>12</v>
      </c>
      <c r="E49" s="1522">
        <v>45</v>
      </c>
      <c r="F49" s="124">
        <v>849</v>
      </c>
      <c r="G49" s="1311"/>
      <c r="H49" s="1436">
        <v>350</v>
      </c>
      <c r="I49" s="125">
        <v>4.5199999999999996</v>
      </c>
      <c r="J49" s="545"/>
      <c r="K49" s="1436">
        <v>2</v>
      </c>
      <c r="L49" s="1940">
        <v>457027</v>
      </c>
      <c r="M49" s="1954">
        <v>99.9</v>
      </c>
      <c r="N49" s="1942">
        <v>53234851</v>
      </c>
      <c r="O49" s="1941">
        <v>71</v>
      </c>
      <c r="P49" s="1943">
        <v>100</v>
      </c>
      <c r="Q49" s="545"/>
      <c r="R49" s="1406">
        <v>457072</v>
      </c>
      <c r="S49" s="1715">
        <v>100</v>
      </c>
      <c r="T49" s="1467">
        <v>48350495</v>
      </c>
      <c r="U49" s="1715">
        <v>89.1</v>
      </c>
      <c r="V49" s="1601">
        <v>105.78310419365002</v>
      </c>
      <c r="W49" s="1601">
        <v>39.200000000000003</v>
      </c>
      <c r="X49" s="1601">
        <v>90.6</v>
      </c>
      <c r="Y49" s="1601">
        <v>30.1</v>
      </c>
      <c r="Z49" s="125">
        <v>53.2</v>
      </c>
      <c r="AA49" s="545"/>
      <c r="AB49" s="1424">
        <v>3613</v>
      </c>
      <c r="AC49" s="1716">
        <v>62.04</v>
      </c>
      <c r="AD49" s="1717">
        <v>16042</v>
      </c>
      <c r="AE49" s="1717">
        <v>10218</v>
      </c>
      <c r="AF49" s="1717" t="s">
        <v>304</v>
      </c>
      <c r="AG49" s="1717">
        <v>3591</v>
      </c>
      <c r="AH49" s="1717">
        <v>136</v>
      </c>
      <c r="AI49" s="1717">
        <v>2097</v>
      </c>
      <c r="AJ49" s="1717">
        <v>65</v>
      </c>
      <c r="AK49" s="1718">
        <v>2520</v>
      </c>
    </row>
    <row r="50" spans="1:37" ht="15.75" customHeight="1">
      <c r="A50" s="656" t="s">
        <v>223</v>
      </c>
      <c r="B50" s="559">
        <v>3311</v>
      </c>
      <c r="C50" s="114">
        <v>715</v>
      </c>
      <c r="D50" s="114">
        <v>27</v>
      </c>
      <c r="E50" s="114">
        <v>35</v>
      </c>
      <c r="F50" s="111">
        <v>652</v>
      </c>
      <c r="G50" s="1311"/>
      <c r="H50" s="538">
        <v>445</v>
      </c>
      <c r="I50" s="115">
        <v>7.1</v>
      </c>
      <c r="J50" s="545"/>
      <c r="K50" s="538">
        <v>4</v>
      </c>
      <c r="L50" s="1963">
        <v>306078</v>
      </c>
      <c r="M50" s="1952">
        <v>99.7</v>
      </c>
      <c r="N50" s="1964">
        <v>31143656</v>
      </c>
      <c r="O50" s="1952">
        <v>83.2</v>
      </c>
      <c r="P50" s="1953">
        <v>99.8</v>
      </c>
      <c r="Q50" s="545"/>
      <c r="R50" s="404">
        <v>306348</v>
      </c>
      <c r="S50" s="110">
        <v>99.995000000000005</v>
      </c>
      <c r="T50" s="1041">
        <v>31029398</v>
      </c>
      <c r="U50" s="110">
        <v>93.6</v>
      </c>
      <c r="V50" s="337">
        <v>101.2880710825597</v>
      </c>
      <c r="W50" s="337">
        <v>46.9</v>
      </c>
      <c r="X50" s="337">
        <v>88.5</v>
      </c>
      <c r="Y50" s="337">
        <v>15.1</v>
      </c>
      <c r="Z50" s="115">
        <v>72.3</v>
      </c>
      <c r="AA50" s="545"/>
      <c r="AB50" s="530">
        <v>2388</v>
      </c>
      <c r="AC50" s="122">
        <v>82.5</v>
      </c>
      <c r="AD50" s="117">
        <v>9081</v>
      </c>
      <c r="AE50" s="117">
        <v>2087</v>
      </c>
      <c r="AF50" s="146" t="s">
        <v>199</v>
      </c>
      <c r="AG50" s="117">
        <v>4166</v>
      </c>
      <c r="AH50" s="117">
        <v>176</v>
      </c>
      <c r="AI50" s="117">
        <v>2652</v>
      </c>
      <c r="AJ50" s="117">
        <v>26</v>
      </c>
      <c r="AK50" s="119">
        <v>1104</v>
      </c>
    </row>
    <row r="51" spans="1:37" ht="15.75" customHeight="1">
      <c r="A51" s="658" t="s">
        <v>180</v>
      </c>
      <c r="B51" s="1460">
        <v>3833</v>
      </c>
      <c r="C51" s="1522">
        <v>1116</v>
      </c>
      <c r="D51" s="1522">
        <v>33</v>
      </c>
      <c r="E51" s="1522">
        <v>67</v>
      </c>
      <c r="F51" s="124">
        <v>1016</v>
      </c>
      <c r="G51" s="1311"/>
      <c r="H51" s="1436">
        <v>534</v>
      </c>
      <c r="I51" s="125">
        <v>10.29</v>
      </c>
      <c r="J51" s="545"/>
      <c r="K51" s="1436">
        <v>3</v>
      </c>
      <c r="L51" s="1940">
        <v>480896</v>
      </c>
      <c r="M51" s="1941">
        <v>99.9</v>
      </c>
      <c r="N51" s="1942">
        <v>52198343</v>
      </c>
      <c r="O51" s="1941">
        <v>73.400000000000006</v>
      </c>
      <c r="P51" s="1943">
        <v>99.9</v>
      </c>
      <c r="Q51" s="545"/>
      <c r="R51" s="1406">
        <v>481045</v>
      </c>
      <c r="S51" s="1715">
        <v>99.9</v>
      </c>
      <c r="T51" s="1467">
        <v>49705876</v>
      </c>
      <c r="U51" s="1715">
        <v>94.2</v>
      </c>
      <c r="V51" s="1601">
        <v>103.3</v>
      </c>
      <c r="W51" s="1601">
        <v>0</v>
      </c>
      <c r="X51" s="1601">
        <v>72.3</v>
      </c>
      <c r="Y51" s="1601">
        <v>28</v>
      </c>
      <c r="Z51" s="125">
        <v>67.2</v>
      </c>
      <c r="AA51" s="545"/>
      <c r="AB51" s="1424">
        <v>2765</v>
      </c>
      <c r="AC51" s="1716">
        <v>80.06</v>
      </c>
      <c r="AD51" s="1717">
        <v>23818</v>
      </c>
      <c r="AE51" s="1717">
        <v>9011</v>
      </c>
      <c r="AF51" s="1717" t="s">
        <v>304</v>
      </c>
      <c r="AG51" s="1717">
        <v>3503</v>
      </c>
      <c r="AH51" s="1717">
        <v>636</v>
      </c>
      <c r="AI51" s="1717">
        <v>10668</v>
      </c>
      <c r="AJ51" s="1717">
        <v>37</v>
      </c>
      <c r="AK51" s="1718">
        <v>2190</v>
      </c>
    </row>
    <row r="52" spans="1:37" s="1207" customFormat="1" ht="15.75" customHeight="1">
      <c r="A52" s="656" t="s">
        <v>181</v>
      </c>
      <c r="B52" s="551">
        <v>5660</v>
      </c>
      <c r="C52" s="120">
        <v>1946</v>
      </c>
      <c r="D52" s="120">
        <v>92</v>
      </c>
      <c r="E52" s="120">
        <v>212</v>
      </c>
      <c r="F52" s="108">
        <v>1642</v>
      </c>
      <c r="G52" s="1311"/>
      <c r="H52" s="531">
        <v>589</v>
      </c>
      <c r="I52" s="121">
        <v>22.6</v>
      </c>
      <c r="J52" s="545"/>
      <c r="K52" s="531">
        <v>4</v>
      </c>
      <c r="L52" s="1944">
        <v>320525</v>
      </c>
      <c r="M52" s="1945">
        <v>92.6</v>
      </c>
      <c r="N52" s="1946">
        <v>35497103</v>
      </c>
      <c r="O52" s="1945">
        <v>100.9</v>
      </c>
      <c r="P52" s="1947">
        <v>98.2</v>
      </c>
      <c r="Q52" s="545"/>
      <c r="R52" s="674">
        <v>339627</v>
      </c>
      <c r="S52" s="107">
        <v>99.9</v>
      </c>
      <c r="T52" s="1042">
        <v>37115900</v>
      </c>
      <c r="U52" s="107">
        <v>90.1</v>
      </c>
      <c r="V52" s="329">
        <v>109.3</v>
      </c>
      <c r="W52" s="329">
        <v>46.1</v>
      </c>
      <c r="X52" s="329">
        <v>80</v>
      </c>
      <c r="Y52" s="329">
        <v>21.5</v>
      </c>
      <c r="Z52" s="121">
        <v>35.4</v>
      </c>
      <c r="AA52" s="545"/>
      <c r="AB52" s="530">
        <v>1009</v>
      </c>
      <c r="AC52" s="122">
        <v>154</v>
      </c>
      <c r="AD52" s="118">
        <v>15103</v>
      </c>
      <c r="AE52" s="118">
        <v>2347</v>
      </c>
      <c r="AF52" s="118" t="s">
        <v>709</v>
      </c>
      <c r="AG52" s="118">
        <v>2581</v>
      </c>
      <c r="AH52" s="118" t="s">
        <v>709</v>
      </c>
      <c r="AI52" s="118">
        <v>10175</v>
      </c>
      <c r="AJ52" s="118">
        <v>32</v>
      </c>
      <c r="AK52" s="123">
        <v>1279</v>
      </c>
    </row>
    <row r="53" spans="1:37" ht="15.75" customHeight="1">
      <c r="A53" s="658" t="s">
        <v>182</v>
      </c>
      <c r="B53" s="1460">
        <v>5737</v>
      </c>
      <c r="C53" s="1460">
        <v>1440</v>
      </c>
      <c r="D53" s="1522">
        <v>34</v>
      </c>
      <c r="E53" s="1522">
        <v>199</v>
      </c>
      <c r="F53" s="1720">
        <v>1207</v>
      </c>
      <c r="G53" s="1311"/>
      <c r="H53" s="1436">
        <v>137</v>
      </c>
      <c r="I53" s="125">
        <v>8.8000000000000007</v>
      </c>
      <c r="J53" s="545"/>
      <c r="K53" s="1436">
        <v>3</v>
      </c>
      <c r="L53" s="1940">
        <v>135920</v>
      </c>
      <c r="M53" s="1941">
        <v>38.700000000000003</v>
      </c>
      <c r="N53" s="1942">
        <v>15327069</v>
      </c>
      <c r="O53" s="1941">
        <v>68.400000000000006</v>
      </c>
      <c r="P53" s="1943">
        <v>70.400000000000006</v>
      </c>
      <c r="Q53" s="545"/>
      <c r="R53" s="1406">
        <v>337518</v>
      </c>
      <c r="S53" s="1715">
        <v>98.6</v>
      </c>
      <c r="T53" s="1467">
        <v>38574085</v>
      </c>
      <c r="U53" s="1715">
        <v>83.95</v>
      </c>
      <c r="V53" s="1601">
        <v>114.29</v>
      </c>
      <c r="W53" s="1601">
        <v>0.02</v>
      </c>
      <c r="X53" s="1601">
        <v>33.5</v>
      </c>
      <c r="Y53" s="1601">
        <v>42.63</v>
      </c>
      <c r="Z53" s="125">
        <v>40.83</v>
      </c>
      <c r="AA53" s="545"/>
      <c r="AB53" s="1424">
        <v>1861</v>
      </c>
      <c r="AC53" s="1716">
        <v>82.2</v>
      </c>
      <c r="AD53" s="1717">
        <v>9140</v>
      </c>
      <c r="AE53" s="1717">
        <v>6145</v>
      </c>
      <c r="AF53" s="1717" t="s">
        <v>304</v>
      </c>
      <c r="AG53" s="1717">
        <v>2868</v>
      </c>
      <c r="AH53" s="1717" t="s">
        <v>304</v>
      </c>
      <c r="AI53" s="1717">
        <v>127</v>
      </c>
      <c r="AJ53" s="1717">
        <v>76</v>
      </c>
      <c r="AK53" s="1718">
        <v>2101</v>
      </c>
    </row>
    <row r="54" spans="1:37" s="1207" customFormat="1" ht="15.75" customHeight="1">
      <c r="A54" s="656" t="s">
        <v>224</v>
      </c>
      <c r="B54" s="551">
        <v>5182</v>
      </c>
      <c r="C54" s="120">
        <v>2425</v>
      </c>
      <c r="D54" s="120">
        <v>187</v>
      </c>
      <c r="E54" s="120">
        <v>499</v>
      </c>
      <c r="F54" s="108">
        <v>1739</v>
      </c>
      <c r="G54" s="1311"/>
      <c r="H54" s="531">
        <v>146</v>
      </c>
      <c r="I54" s="121">
        <v>13.4</v>
      </c>
      <c r="J54" s="545"/>
      <c r="K54" s="531">
        <v>9</v>
      </c>
      <c r="L54" s="1944">
        <v>145617</v>
      </c>
      <c r="M54" s="1945">
        <v>81.8</v>
      </c>
      <c r="N54" s="1946">
        <v>18687334</v>
      </c>
      <c r="O54" s="1945">
        <v>81.7</v>
      </c>
      <c r="P54" s="1947">
        <v>98.3</v>
      </c>
      <c r="Q54" s="545"/>
      <c r="R54" s="674">
        <v>176815</v>
      </c>
      <c r="S54" s="107">
        <v>99.5</v>
      </c>
      <c r="T54" s="675">
        <v>19430406</v>
      </c>
      <c r="U54" s="107">
        <v>90.6</v>
      </c>
      <c r="V54" s="329">
        <v>109.9</v>
      </c>
      <c r="W54" s="329">
        <v>90.8</v>
      </c>
      <c r="X54" s="329">
        <v>74.7</v>
      </c>
      <c r="Y54" s="329">
        <v>32.9</v>
      </c>
      <c r="Z54" s="121">
        <v>45.6</v>
      </c>
      <c r="AA54" s="545"/>
      <c r="AB54" s="530">
        <v>789</v>
      </c>
      <c r="AC54" s="122">
        <v>90</v>
      </c>
      <c r="AD54" s="118">
        <v>3825</v>
      </c>
      <c r="AE54" s="118">
        <v>2135</v>
      </c>
      <c r="AF54" s="118" t="s">
        <v>304</v>
      </c>
      <c r="AG54" s="118">
        <v>1642</v>
      </c>
      <c r="AH54" s="118">
        <v>48</v>
      </c>
      <c r="AI54" s="118" t="s">
        <v>304</v>
      </c>
      <c r="AJ54" s="118">
        <v>20</v>
      </c>
      <c r="AK54" s="123">
        <v>517</v>
      </c>
    </row>
    <row r="55" spans="1:37" ht="15.75" customHeight="1">
      <c r="A55" s="658" t="s">
        <v>225</v>
      </c>
      <c r="B55" s="1460">
        <v>7079</v>
      </c>
      <c r="C55" s="1522">
        <v>2383</v>
      </c>
      <c r="D55" s="1522">
        <v>115</v>
      </c>
      <c r="E55" s="1522">
        <v>255</v>
      </c>
      <c r="F55" s="124">
        <v>2013</v>
      </c>
      <c r="G55" s="1311"/>
      <c r="H55" s="1436">
        <v>157</v>
      </c>
      <c r="I55" s="125">
        <v>13.84</v>
      </c>
      <c r="J55" s="545"/>
      <c r="K55" s="1436">
        <v>8</v>
      </c>
      <c r="L55" s="1940">
        <v>167063</v>
      </c>
      <c r="M55" s="1941">
        <v>86.5</v>
      </c>
      <c r="N55" s="1942">
        <v>19462172</v>
      </c>
      <c r="O55" s="1941">
        <v>90.5</v>
      </c>
      <c r="P55" s="1943">
        <v>98</v>
      </c>
      <c r="Q55" s="545"/>
      <c r="R55" s="1406">
        <v>182984</v>
      </c>
      <c r="S55" s="1715">
        <v>99</v>
      </c>
      <c r="T55" s="1467">
        <v>19590021</v>
      </c>
      <c r="U55" s="1715">
        <v>92.5</v>
      </c>
      <c r="V55" s="1601">
        <v>107</v>
      </c>
      <c r="W55" s="1601">
        <v>14.6</v>
      </c>
      <c r="X55" s="1601">
        <v>91</v>
      </c>
      <c r="Y55" s="1601">
        <v>43.1</v>
      </c>
      <c r="Z55" s="125">
        <v>66.400000000000006</v>
      </c>
      <c r="AA55" s="545"/>
      <c r="AB55" s="1424">
        <v>1201</v>
      </c>
      <c r="AC55" s="1716">
        <v>79.599999999999994</v>
      </c>
      <c r="AD55" s="1717">
        <v>4417</v>
      </c>
      <c r="AE55" s="1717">
        <v>2336</v>
      </c>
      <c r="AF55" s="1717" t="s">
        <v>304</v>
      </c>
      <c r="AG55" s="1717">
        <v>1957</v>
      </c>
      <c r="AH55" s="1717">
        <v>124</v>
      </c>
      <c r="AI55" s="1717" t="s">
        <v>304</v>
      </c>
      <c r="AJ55" s="1717">
        <v>33</v>
      </c>
      <c r="AK55" s="1718">
        <v>1425</v>
      </c>
    </row>
    <row r="56" spans="1:37" ht="15.75" customHeight="1">
      <c r="A56" s="656" t="s">
        <v>184</v>
      </c>
      <c r="B56" s="559">
        <v>22480</v>
      </c>
      <c r="C56" s="114">
        <v>4475</v>
      </c>
      <c r="D56" s="114">
        <v>78</v>
      </c>
      <c r="E56" s="114">
        <v>274</v>
      </c>
      <c r="F56" s="111">
        <v>4123</v>
      </c>
      <c r="G56" s="1311"/>
      <c r="H56" s="538">
        <v>883</v>
      </c>
      <c r="I56" s="115">
        <v>8.5</v>
      </c>
      <c r="J56" s="545"/>
      <c r="K56" s="538">
        <v>4</v>
      </c>
      <c r="L56" s="1963">
        <v>391122</v>
      </c>
      <c r="M56" s="1952">
        <v>82.9</v>
      </c>
      <c r="N56" s="1964">
        <v>37642642</v>
      </c>
      <c r="O56" s="1952">
        <v>90.2</v>
      </c>
      <c r="P56" s="1953">
        <v>94</v>
      </c>
      <c r="Q56" s="545"/>
      <c r="R56" s="404">
        <v>471729</v>
      </c>
      <c r="S56" s="110">
        <v>99.9</v>
      </c>
      <c r="T56" s="1041">
        <v>54767020</v>
      </c>
      <c r="U56" s="110">
        <v>92.03</v>
      </c>
      <c r="V56" s="337">
        <v>116.09</v>
      </c>
      <c r="W56" s="337">
        <v>27.2</v>
      </c>
      <c r="X56" s="337">
        <v>61.1</v>
      </c>
      <c r="Y56" s="337">
        <v>25.6</v>
      </c>
      <c r="Z56" s="115">
        <v>45.4</v>
      </c>
      <c r="AA56" s="545"/>
      <c r="AB56" s="542">
        <v>2497</v>
      </c>
      <c r="AC56" s="116">
        <v>86.84</v>
      </c>
      <c r="AD56" s="117">
        <v>6095</v>
      </c>
      <c r="AE56" s="117">
        <v>4408</v>
      </c>
      <c r="AF56" s="117" t="s">
        <v>304</v>
      </c>
      <c r="AG56" s="117">
        <v>1687</v>
      </c>
      <c r="AH56" s="117" t="s">
        <v>304</v>
      </c>
      <c r="AI56" s="117" t="s">
        <v>304</v>
      </c>
      <c r="AJ56" s="117">
        <v>27</v>
      </c>
      <c r="AK56" s="119">
        <v>776</v>
      </c>
    </row>
    <row r="57" spans="1:37" ht="15.75" customHeight="1">
      <c r="A57" s="658" t="s">
        <v>226</v>
      </c>
      <c r="B57" s="1460">
        <v>5525</v>
      </c>
      <c r="C57" s="1522">
        <v>1841</v>
      </c>
      <c r="D57" s="1522">
        <v>92</v>
      </c>
      <c r="E57" s="1522">
        <v>233</v>
      </c>
      <c r="F57" s="124">
        <v>1516</v>
      </c>
      <c r="G57" s="1311"/>
      <c r="H57" s="1436">
        <v>342</v>
      </c>
      <c r="I57" s="125">
        <v>10.5</v>
      </c>
      <c r="J57" s="545"/>
      <c r="K57" s="1436">
        <v>9</v>
      </c>
      <c r="L57" s="1940">
        <v>177786</v>
      </c>
      <c r="M57" s="1941">
        <v>89.1</v>
      </c>
      <c r="N57" s="1942">
        <v>17658761</v>
      </c>
      <c r="O57" s="1941">
        <v>84.2</v>
      </c>
      <c r="P57" s="1943">
        <v>92.7</v>
      </c>
      <c r="Q57" s="545"/>
      <c r="R57" s="1406">
        <v>197926</v>
      </c>
      <c r="S57" s="1715">
        <v>99.2</v>
      </c>
      <c r="T57" s="1467">
        <v>19671026</v>
      </c>
      <c r="U57" s="1715">
        <v>89.9</v>
      </c>
      <c r="V57" s="1601">
        <v>99.4</v>
      </c>
      <c r="W57" s="1601">
        <v>100</v>
      </c>
      <c r="X57" s="1601">
        <v>40.200000000000003</v>
      </c>
      <c r="Y57" s="1601">
        <v>14.6</v>
      </c>
      <c r="Z57" s="125">
        <v>28.4</v>
      </c>
      <c r="AA57" s="545"/>
      <c r="AB57" s="1424">
        <v>836</v>
      </c>
      <c r="AC57" s="1716">
        <v>75.725992822966504</v>
      </c>
      <c r="AD57" s="1717">
        <v>4573</v>
      </c>
      <c r="AE57" s="1717">
        <v>3609</v>
      </c>
      <c r="AF57" s="1428" t="s">
        <v>199</v>
      </c>
      <c r="AG57" s="1717">
        <v>964</v>
      </c>
      <c r="AH57" s="1717" t="s">
        <v>304</v>
      </c>
      <c r="AI57" s="1717" t="s">
        <v>304</v>
      </c>
      <c r="AJ57" s="1717">
        <v>18</v>
      </c>
      <c r="AK57" s="1718">
        <v>624</v>
      </c>
    </row>
    <row r="58" spans="1:37" ht="15.75" customHeight="1">
      <c r="A58" s="656" t="s">
        <v>186</v>
      </c>
      <c r="B58" s="559">
        <v>10106</v>
      </c>
      <c r="C58" s="114">
        <v>3985</v>
      </c>
      <c r="D58" s="114">
        <v>76</v>
      </c>
      <c r="E58" s="114">
        <v>359</v>
      </c>
      <c r="F58" s="111">
        <v>3550</v>
      </c>
      <c r="G58" s="1311"/>
      <c r="H58" s="538">
        <v>724</v>
      </c>
      <c r="I58" s="115">
        <v>6.9</v>
      </c>
      <c r="J58" s="545"/>
      <c r="K58" s="538">
        <v>1</v>
      </c>
      <c r="L58" s="1963">
        <v>348621</v>
      </c>
      <c r="M58" s="1952">
        <v>76.900000000000006</v>
      </c>
      <c r="N58" s="1964">
        <v>35475154</v>
      </c>
      <c r="O58" s="1952">
        <v>88.5</v>
      </c>
      <c r="P58" s="1953">
        <v>88.2</v>
      </c>
      <c r="Q58" s="545"/>
      <c r="R58" s="404">
        <v>435062</v>
      </c>
      <c r="S58" s="110">
        <v>96</v>
      </c>
      <c r="T58" s="1041">
        <v>46491799</v>
      </c>
      <c r="U58" s="110">
        <v>95.24</v>
      </c>
      <c r="V58" s="337">
        <v>106.9</v>
      </c>
      <c r="W58" s="337">
        <v>45.1</v>
      </c>
      <c r="X58" s="337">
        <v>68.400000000000006</v>
      </c>
      <c r="Y58" s="337">
        <v>31.3</v>
      </c>
      <c r="Z58" s="115">
        <v>78.2</v>
      </c>
      <c r="AA58" s="545"/>
      <c r="AB58" s="530">
        <v>3072</v>
      </c>
      <c r="AC58" s="122">
        <v>84.3</v>
      </c>
      <c r="AD58" s="117">
        <v>4889</v>
      </c>
      <c r="AE58" s="117">
        <v>2920</v>
      </c>
      <c r="AF58" s="118" t="s">
        <v>304</v>
      </c>
      <c r="AG58" s="117">
        <v>1969</v>
      </c>
      <c r="AH58" s="118" t="s">
        <v>304</v>
      </c>
      <c r="AI58" s="118" t="s">
        <v>304</v>
      </c>
      <c r="AJ58" s="117">
        <v>67</v>
      </c>
      <c r="AK58" s="119">
        <v>1885</v>
      </c>
    </row>
    <row r="59" spans="1:37" ht="15.75" customHeight="1">
      <c r="A59" s="658" t="s">
        <v>187</v>
      </c>
      <c r="B59" s="1511">
        <v>7298</v>
      </c>
      <c r="C59" s="1603">
        <v>2596.8209999999999</v>
      </c>
      <c r="D59" s="1603">
        <v>152.10400000000001</v>
      </c>
      <c r="E59" s="1603">
        <v>312.56700000000001</v>
      </c>
      <c r="F59" s="1650">
        <v>2132.15</v>
      </c>
      <c r="G59" s="1337"/>
      <c r="H59" s="1406">
        <v>409</v>
      </c>
      <c r="I59" s="1604">
        <v>15.2</v>
      </c>
      <c r="J59" s="1332"/>
      <c r="K59" s="1406">
        <v>8</v>
      </c>
      <c r="L59" s="1965">
        <v>196761</v>
      </c>
      <c r="M59" s="1966">
        <v>81.400000000000006</v>
      </c>
      <c r="N59" s="1942">
        <v>19428791</v>
      </c>
      <c r="O59" s="1967">
        <v>85.3</v>
      </c>
      <c r="P59" s="1968">
        <v>89.8</v>
      </c>
      <c r="Q59" s="1332"/>
      <c r="R59" s="1406">
        <v>234518</v>
      </c>
      <c r="S59" s="1602">
        <v>97</v>
      </c>
      <c r="T59" s="1523">
        <v>25705845</v>
      </c>
      <c r="U59" s="1602">
        <v>89.4</v>
      </c>
      <c r="V59" s="1630">
        <v>109.6</v>
      </c>
      <c r="W59" s="1630">
        <v>1.8</v>
      </c>
      <c r="X59" s="1630">
        <v>58.9</v>
      </c>
      <c r="Y59" s="1630">
        <v>9</v>
      </c>
      <c r="Z59" s="1604">
        <v>43.8</v>
      </c>
      <c r="AA59" s="1332"/>
      <c r="AB59" s="1402">
        <v>1291</v>
      </c>
      <c r="AC59" s="1560">
        <v>80</v>
      </c>
      <c r="AD59" s="1721">
        <v>10963</v>
      </c>
      <c r="AE59" s="1721">
        <v>6855</v>
      </c>
      <c r="AF59" s="1721" t="s">
        <v>304</v>
      </c>
      <c r="AG59" s="1721">
        <v>3313</v>
      </c>
      <c r="AH59" s="1721" t="s">
        <v>304</v>
      </c>
      <c r="AI59" s="1721">
        <v>795</v>
      </c>
      <c r="AJ59" s="1721">
        <v>18</v>
      </c>
      <c r="AK59" s="1722">
        <v>571</v>
      </c>
    </row>
    <row r="60" spans="1:37" s="1207" customFormat="1" ht="15.75" customHeight="1">
      <c r="A60" s="656" t="s">
        <v>188</v>
      </c>
      <c r="B60" s="551">
        <v>7743</v>
      </c>
      <c r="C60" s="120">
        <v>2844</v>
      </c>
      <c r="D60" s="120">
        <v>42</v>
      </c>
      <c r="E60" s="120">
        <v>407</v>
      </c>
      <c r="F60" s="108">
        <v>2395</v>
      </c>
      <c r="G60" s="1311"/>
      <c r="H60" s="531">
        <v>314</v>
      </c>
      <c r="I60" s="121">
        <v>9.5</v>
      </c>
      <c r="J60" s="545"/>
      <c r="K60" s="531">
        <v>4</v>
      </c>
      <c r="L60" s="1944">
        <v>268497</v>
      </c>
      <c r="M60" s="1945">
        <v>64.5</v>
      </c>
      <c r="N60" s="1946">
        <v>26640190</v>
      </c>
      <c r="O60" s="1945">
        <v>73</v>
      </c>
      <c r="P60" s="1947">
        <v>89.9</v>
      </c>
      <c r="Q60" s="545"/>
      <c r="R60" s="674">
        <v>405001</v>
      </c>
      <c r="S60" s="107">
        <v>99.4</v>
      </c>
      <c r="T60" s="675">
        <v>44639491</v>
      </c>
      <c r="U60" s="107">
        <v>92</v>
      </c>
      <c r="V60" s="329">
        <v>110.22069328223881</v>
      </c>
      <c r="W60" s="329">
        <v>22.5</v>
      </c>
      <c r="X60" s="329">
        <v>36.9</v>
      </c>
      <c r="Y60" s="329">
        <v>16.5</v>
      </c>
      <c r="Z60" s="121">
        <v>43.5</v>
      </c>
      <c r="AA60" s="545"/>
      <c r="AB60" s="530">
        <v>2873</v>
      </c>
      <c r="AC60" s="122">
        <v>80.400000000000006</v>
      </c>
      <c r="AD60" s="118">
        <v>8474</v>
      </c>
      <c r="AE60" s="118">
        <v>3989</v>
      </c>
      <c r="AF60" s="118" t="s">
        <v>304</v>
      </c>
      <c r="AG60" s="118">
        <v>4485</v>
      </c>
      <c r="AH60" s="118" t="s">
        <v>304</v>
      </c>
      <c r="AI60" s="118" t="s">
        <v>304</v>
      </c>
      <c r="AJ60" s="118">
        <v>48</v>
      </c>
      <c r="AK60" s="123">
        <v>1572</v>
      </c>
    </row>
    <row r="61" spans="1:37" ht="15.75" customHeight="1">
      <c r="A61" s="658" t="s">
        <v>189</v>
      </c>
      <c r="B61" s="1460">
        <v>6871</v>
      </c>
      <c r="C61" s="1522">
        <v>2283</v>
      </c>
      <c r="D61" s="1522">
        <v>56</v>
      </c>
      <c r="E61" s="1522">
        <v>333</v>
      </c>
      <c r="F61" s="124">
        <v>1894</v>
      </c>
      <c r="G61" s="1311"/>
      <c r="H61" s="1436">
        <v>350</v>
      </c>
      <c r="I61" s="125">
        <v>7.9</v>
      </c>
      <c r="J61" s="545"/>
      <c r="K61" s="1436">
        <v>4</v>
      </c>
      <c r="L61" s="1940">
        <v>359638</v>
      </c>
      <c r="M61" s="1941">
        <v>72.7</v>
      </c>
      <c r="N61" s="1942">
        <v>33790994</v>
      </c>
      <c r="O61" s="1941">
        <v>76.099999999999994</v>
      </c>
      <c r="P61" s="1943">
        <v>94.9</v>
      </c>
      <c r="Q61" s="545"/>
      <c r="R61" s="1406">
        <v>468203</v>
      </c>
      <c r="S61" s="1715">
        <v>96.8</v>
      </c>
      <c r="T61" s="1699">
        <v>46117826</v>
      </c>
      <c r="U61" s="1715">
        <v>94.98</v>
      </c>
      <c r="V61" s="1601">
        <v>98.499637977543927</v>
      </c>
      <c r="W61" s="1601">
        <v>90.2</v>
      </c>
      <c r="X61" s="1601">
        <v>99.2</v>
      </c>
      <c r="Y61" s="1601">
        <v>29.5</v>
      </c>
      <c r="Z61" s="125">
        <v>43.3</v>
      </c>
      <c r="AA61" s="545"/>
      <c r="AB61" s="1424">
        <v>2940</v>
      </c>
      <c r="AC61" s="1716">
        <v>80.3</v>
      </c>
      <c r="AD61" s="1717">
        <v>6858</v>
      </c>
      <c r="AE61" s="1717">
        <v>4399</v>
      </c>
      <c r="AF61" s="1717" t="s">
        <v>304</v>
      </c>
      <c r="AG61" s="1717">
        <v>2459</v>
      </c>
      <c r="AH61" s="1717" t="s">
        <v>304</v>
      </c>
      <c r="AI61" s="1717" t="s">
        <v>304</v>
      </c>
      <c r="AJ61" s="1717">
        <v>92</v>
      </c>
      <c r="AK61" s="1718">
        <v>2699</v>
      </c>
    </row>
    <row r="62" spans="1:37" ht="15.75" customHeight="1">
      <c r="A62" s="656" t="s">
        <v>190</v>
      </c>
      <c r="B62" s="551">
        <v>9494</v>
      </c>
      <c r="C62" s="120">
        <v>2313</v>
      </c>
      <c r="D62" s="120">
        <v>56</v>
      </c>
      <c r="E62" s="120">
        <v>269</v>
      </c>
      <c r="F62" s="108">
        <v>1987</v>
      </c>
      <c r="G62" s="1311"/>
      <c r="H62" s="531">
        <v>740</v>
      </c>
      <c r="I62" s="121">
        <v>9.19</v>
      </c>
      <c r="J62" s="545"/>
      <c r="K62" s="531">
        <v>3</v>
      </c>
      <c r="L62" s="1944">
        <v>212512</v>
      </c>
      <c r="M62" s="1945">
        <v>68.599999999999994</v>
      </c>
      <c r="N62" s="1946">
        <v>21358467</v>
      </c>
      <c r="O62" s="1945">
        <v>59.85</v>
      </c>
      <c r="P62" s="1947">
        <v>82.6</v>
      </c>
      <c r="Q62" s="545"/>
      <c r="R62" s="674">
        <v>296260</v>
      </c>
      <c r="S62" s="107">
        <v>96.6</v>
      </c>
      <c r="T62" s="675">
        <v>33703131</v>
      </c>
      <c r="U62" s="107">
        <v>92.5</v>
      </c>
      <c r="V62" s="329">
        <v>113.76</v>
      </c>
      <c r="W62" s="329">
        <v>93.8</v>
      </c>
      <c r="X62" s="329">
        <v>95</v>
      </c>
      <c r="Y62" s="329">
        <v>22.5</v>
      </c>
      <c r="Z62" s="121">
        <v>52</v>
      </c>
      <c r="AA62" s="545"/>
      <c r="AB62" s="530">
        <v>1006</v>
      </c>
      <c r="AC62" s="122">
        <v>90.602385685884698</v>
      </c>
      <c r="AD62" s="118">
        <v>7192</v>
      </c>
      <c r="AE62" s="118">
        <v>5017</v>
      </c>
      <c r="AF62" s="118" t="s">
        <v>304</v>
      </c>
      <c r="AG62" s="118">
        <v>2175</v>
      </c>
      <c r="AH62" s="118" t="s">
        <v>304</v>
      </c>
      <c r="AI62" s="118" t="s">
        <v>304</v>
      </c>
      <c r="AJ62" s="118">
        <v>23</v>
      </c>
      <c r="AK62" s="123">
        <v>822</v>
      </c>
    </row>
    <row r="63" spans="1:37" customFormat="1" ht="15.75" customHeight="1">
      <c r="A63" s="658" t="s">
        <v>191</v>
      </c>
      <c r="B63" s="1460">
        <v>9255</v>
      </c>
      <c r="C63" s="1469">
        <v>2848</v>
      </c>
      <c r="D63" s="1469">
        <v>63</v>
      </c>
      <c r="E63" s="1469">
        <v>327</v>
      </c>
      <c r="F63" s="1463">
        <v>2458</v>
      </c>
      <c r="G63" s="1311"/>
      <c r="H63" s="1436">
        <v>468</v>
      </c>
      <c r="I63" s="1723">
        <v>8.0399999999999991</v>
      </c>
      <c r="J63" s="1"/>
      <c r="K63" s="1586">
        <v>3</v>
      </c>
      <c r="L63" s="1969">
        <v>264787</v>
      </c>
      <c r="M63" s="1970">
        <v>88.4</v>
      </c>
      <c r="N63" s="1971">
        <v>24163457</v>
      </c>
      <c r="O63" s="1972">
        <f>(24163457/28062904)*100</f>
        <v>86.104620533926209</v>
      </c>
      <c r="P63" s="1973">
        <v>97</v>
      </c>
      <c r="Q63" s="1"/>
      <c r="R63" s="1586">
        <v>272987</v>
      </c>
      <c r="S63" s="1587">
        <v>96.7</v>
      </c>
      <c r="T63" s="1724">
        <v>24613035</v>
      </c>
      <c r="U63" s="1587">
        <v>91</v>
      </c>
      <c r="V63" s="1609">
        <v>90</v>
      </c>
      <c r="W63" s="1609">
        <v>61.2</v>
      </c>
      <c r="X63" s="1609">
        <v>70</v>
      </c>
      <c r="Y63" s="1609">
        <v>28.1</v>
      </c>
      <c r="Z63" s="1589">
        <v>52.6</v>
      </c>
      <c r="AA63" s="1"/>
      <c r="AB63" s="1424">
        <v>1904</v>
      </c>
      <c r="AC63" s="1707">
        <v>76.900000000000006</v>
      </c>
      <c r="AD63" s="1708">
        <f>SUM(AE63:AI63)</f>
        <v>7827</v>
      </c>
      <c r="AE63" s="1708">
        <v>4167</v>
      </c>
      <c r="AF63" s="1708" t="s">
        <v>199</v>
      </c>
      <c r="AG63" s="1708">
        <v>2964</v>
      </c>
      <c r="AH63" s="1708">
        <v>696</v>
      </c>
      <c r="AI63" s="1708" t="s">
        <v>199</v>
      </c>
      <c r="AJ63" s="1708">
        <v>17</v>
      </c>
      <c r="AK63" s="1488">
        <v>807</v>
      </c>
    </row>
    <row r="64" spans="1:37" ht="15.75" customHeight="1">
      <c r="A64" s="656" t="s">
        <v>192</v>
      </c>
      <c r="B64" s="618">
        <v>6418</v>
      </c>
      <c r="C64" s="120">
        <v>2225</v>
      </c>
      <c r="D64" s="120">
        <v>130</v>
      </c>
      <c r="E64" s="120">
        <v>204</v>
      </c>
      <c r="F64" s="552">
        <v>1891</v>
      </c>
      <c r="G64" s="1311"/>
      <c r="H64" s="532">
        <v>517</v>
      </c>
      <c r="I64" s="121">
        <v>11</v>
      </c>
      <c r="J64" s="545"/>
      <c r="K64" s="532">
        <v>10</v>
      </c>
      <c r="L64" s="1944">
        <v>367242</v>
      </c>
      <c r="M64" s="1945">
        <v>94.6</v>
      </c>
      <c r="N64" s="1946">
        <v>35731201</v>
      </c>
      <c r="O64" s="1945">
        <v>83.1</v>
      </c>
      <c r="P64" s="1947">
        <v>98</v>
      </c>
      <c r="Q64" s="545"/>
      <c r="R64" s="1045">
        <v>377403</v>
      </c>
      <c r="S64" s="107">
        <v>98</v>
      </c>
      <c r="T64" s="476">
        <v>36027990</v>
      </c>
      <c r="U64" s="107">
        <v>86.7</v>
      </c>
      <c r="V64" s="619">
        <v>95.5</v>
      </c>
      <c r="W64" s="329">
        <v>19.7</v>
      </c>
      <c r="X64" s="329">
        <v>39.299999999999997</v>
      </c>
      <c r="Y64" s="329">
        <v>21.8</v>
      </c>
      <c r="Z64" s="121">
        <v>68.599999999999994</v>
      </c>
      <c r="AA64" s="545"/>
      <c r="AB64" s="807">
        <v>2000</v>
      </c>
      <c r="AC64" s="122">
        <v>63</v>
      </c>
      <c r="AD64" s="118">
        <v>15863</v>
      </c>
      <c r="AE64" s="118">
        <v>8954</v>
      </c>
      <c r="AF64" s="118" t="s">
        <v>304</v>
      </c>
      <c r="AG64" s="118">
        <v>6576</v>
      </c>
      <c r="AH64" s="118">
        <v>333</v>
      </c>
      <c r="AI64" s="118" t="s">
        <v>304</v>
      </c>
      <c r="AJ64" s="118">
        <v>27</v>
      </c>
      <c r="AK64" s="123">
        <v>1017</v>
      </c>
    </row>
    <row r="65" spans="1:37" ht="15.75" customHeight="1">
      <c r="A65" s="658" t="s">
        <v>227</v>
      </c>
      <c r="B65" s="526">
        <v>4129</v>
      </c>
      <c r="C65" s="1522">
        <v>2106</v>
      </c>
      <c r="D65" s="1522">
        <v>110</v>
      </c>
      <c r="E65" s="1522">
        <v>198</v>
      </c>
      <c r="F65" s="124">
        <v>1798</v>
      </c>
      <c r="G65" s="1311"/>
      <c r="H65" s="527">
        <v>435</v>
      </c>
      <c r="I65" s="125">
        <v>17.47</v>
      </c>
      <c r="J65" s="545"/>
      <c r="K65" s="527">
        <v>4</v>
      </c>
      <c r="L65" s="1940">
        <v>141970</v>
      </c>
      <c r="M65" s="1941">
        <v>61.5</v>
      </c>
      <c r="N65" s="1942">
        <v>13992970</v>
      </c>
      <c r="O65" s="1974">
        <v>91.3</v>
      </c>
      <c r="P65" s="1943">
        <v>80.7</v>
      </c>
      <c r="Q65" s="526"/>
      <c r="R65" s="1406">
        <v>227030</v>
      </c>
      <c r="S65" s="1715">
        <v>98.3</v>
      </c>
      <c r="T65" s="1529">
        <v>23540231</v>
      </c>
      <c r="U65" s="1715">
        <v>89.1</v>
      </c>
      <c r="V65" s="545">
        <v>103.7</v>
      </c>
      <c r="W65" s="1601">
        <v>45.9</v>
      </c>
      <c r="X65" s="1601">
        <v>28.65</v>
      </c>
      <c r="Y65" s="1601">
        <v>10.199999999999999</v>
      </c>
      <c r="Z65" s="125">
        <v>26.4</v>
      </c>
      <c r="AA65" s="545"/>
      <c r="AB65" s="612">
        <v>1190</v>
      </c>
      <c r="AC65" s="1716">
        <v>105.02</v>
      </c>
      <c r="AD65" s="1717">
        <v>9069</v>
      </c>
      <c r="AE65" s="1717">
        <v>5280</v>
      </c>
      <c r="AF65" s="1428" t="s">
        <v>199</v>
      </c>
      <c r="AG65" s="1717">
        <v>3509</v>
      </c>
      <c r="AH65" s="1717">
        <v>280</v>
      </c>
      <c r="AI65" s="1428" t="s">
        <v>199</v>
      </c>
      <c r="AJ65" s="1717">
        <v>33</v>
      </c>
      <c r="AK65" s="1718">
        <v>722</v>
      </c>
    </row>
    <row r="66" spans="1:37" ht="15.75" customHeight="1">
      <c r="A66" s="656" t="s">
        <v>194</v>
      </c>
      <c r="B66" s="621">
        <v>8120</v>
      </c>
      <c r="C66" s="114">
        <v>2896</v>
      </c>
      <c r="D66" s="114">
        <v>130</v>
      </c>
      <c r="E66" s="114">
        <v>264</v>
      </c>
      <c r="F66" s="659">
        <v>2502</v>
      </c>
      <c r="G66" s="1311"/>
      <c r="H66" s="620">
        <v>802</v>
      </c>
      <c r="I66" s="115">
        <v>15.18</v>
      </c>
      <c r="J66" s="545"/>
      <c r="K66" s="620">
        <v>5</v>
      </c>
      <c r="L66" s="1963">
        <v>338847</v>
      </c>
      <c r="M66" s="1952">
        <v>71.900000000000006</v>
      </c>
      <c r="N66" s="1964">
        <v>34204428</v>
      </c>
      <c r="O66" s="1952">
        <v>79.5</v>
      </c>
      <c r="P66" s="1953">
        <v>88.8</v>
      </c>
      <c r="Q66" s="545"/>
      <c r="R66" s="1046">
        <v>469414</v>
      </c>
      <c r="S66" s="110">
        <v>99.849000000000004</v>
      </c>
      <c r="T66" s="505">
        <v>44797876</v>
      </c>
      <c r="U66" s="110">
        <v>88.289000000000001</v>
      </c>
      <c r="V66" s="622">
        <v>95.433617233401648</v>
      </c>
      <c r="W66" s="337">
        <v>1.8</v>
      </c>
      <c r="X66" s="337">
        <v>77.8</v>
      </c>
      <c r="Y66" s="337">
        <v>20.9</v>
      </c>
      <c r="Z66" s="115">
        <v>72.599999999999994</v>
      </c>
      <c r="AA66" s="545"/>
      <c r="AB66" s="861">
        <v>3230</v>
      </c>
      <c r="AC66" s="116">
        <v>81.099999999999994</v>
      </c>
      <c r="AD66" s="117">
        <v>11273</v>
      </c>
      <c r="AE66" s="117">
        <v>5246</v>
      </c>
      <c r="AF66" s="490" t="s">
        <v>304</v>
      </c>
      <c r="AG66" s="117">
        <v>5921</v>
      </c>
      <c r="AH66" s="117">
        <v>106</v>
      </c>
      <c r="AI66" s="117" t="s">
        <v>304</v>
      </c>
      <c r="AJ66" s="117">
        <v>27</v>
      </c>
      <c r="AK66" s="119">
        <v>976</v>
      </c>
    </row>
    <row r="67" spans="1:37" ht="15.75" customHeight="1">
      <c r="A67" s="658" t="s">
        <v>195</v>
      </c>
      <c r="B67" s="802">
        <v>8885</v>
      </c>
      <c r="C67" s="1695">
        <v>3136</v>
      </c>
      <c r="D67" s="1695">
        <v>116</v>
      </c>
      <c r="E67" s="1695">
        <v>333</v>
      </c>
      <c r="F67" s="1650">
        <v>2687</v>
      </c>
      <c r="G67" s="1337"/>
      <c r="H67" s="1410">
        <v>541</v>
      </c>
      <c r="I67" s="1604">
        <v>23.8</v>
      </c>
      <c r="J67" s="1332"/>
      <c r="K67" s="1410">
        <v>6</v>
      </c>
      <c r="L67" s="1965">
        <v>360837</v>
      </c>
      <c r="M67" s="1966">
        <v>92</v>
      </c>
      <c r="N67" s="1942">
        <v>37060129</v>
      </c>
      <c r="O67" s="1975">
        <v>73.3</v>
      </c>
      <c r="P67" s="1968">
        <v>99.6</v>
      </c>
      <c r="Q67" s="802"/>
      <c r="R67" s="1406">
        <v>390588</v>
      </c>
      <c r="S67" s="1725">
        <v>99.6</v>
      </c>
      <c r="T67" s="1529">
        <v>42528551</v>
      </c>
      <c r="U67" s="1725">
        <v>86.6</v>
      </c>
      <c r="V67" s="1332">
        <v>108.883</v>
      </c>
      <c r="W67" s="1630">
        <v>9.1</v>
      </c>
      <c r="X67" s="1630">
        <v>79.599999999999994</v>
      </c>
      <c r="Y67" s="1630">
        <v>12.6</v>
      </c>
      <c r="Z67" s="1604">
        <v>44.2</v>
      </c>
      <c r="AA67" s="1332"/>
      <c r="AB67" s="1726">
        <v>2361</v>
      </c>
      <c r="AC67" s="1727">
        <v>84.1</v>
      </c>
      <c r="AD67" s="1721">
        <v>9805</v>
      </c>
      <c r="AE67" s="1721">
        <v>5451</v>
      </c>
      <c r="AF67" s="1728" t="s">
        <v>304</v>
      </c>
      <c r="AG67" s="1581">
        <v>4354</v>
      </c>
      <c r="AH67" s="1417" t="s">
        <v>199</v>
      </c>
      <c r="AI67" s="1721" t="s">
        <v>304</v>
      </c>
      <c r="AJ67" s="1721">
        <v>5</v>
      </c>
      <c r="AK67" s="1722">
        <v>228</v>
      </c>
    </row>
    <row r="68" spans="1:37" ht="15.75" customHeight="1">
      <c r="A68" s="656" t="s">
        <v>196</v>
      </c>
      <c r="B68" s="621">
        <v>8776</v>
      </c>
      <c r="C68" s="114">
        <v>3076.07</v>
      </c>
      <c r="D68" s="114">
        <v>100.13</v>
      </c>
      <c r="E68" s="114">
        <v>285.54000000000002</v>
      </c>
      <c r="F68" s="111">
        <v>2690.4</v>
      </c>
      <c r="G68" s="1311"/>
      <c r="H68" s="620">
        <v>691</v>
      </c>
      <c r="I68" s="115">
        <v>8.11</v>
      </c>
      <c r="J68" s="545"/>
      <c r="K68" s="620">
        <v>2</v>
      </c>
      <c r="L68" s="1963">
        <v>462400</v>
      </c>
      <c r="M68" s="1952">
        <v>79.7</v>
      </c>
      <c r="N68" s="1964">
        <v>52866889</v>
      </c>
      <c r="O68" s="1952">
        <v>88.3</v>
      </c>
      <c r="P68" s="1953">
        <v>95.3</v>
      </c>
      <c r="Q68" s="545"/>
      <c r="R68" s="1046">
        <v>562700</v>
      </c>
      <c r="S68" s="110">
        <v>99.1</v>
      </c>
      <c r="T68" s="505">
        <v>57222628</v>
      </c>
      <c r="U68" s="110">
        <v>94.7</v>
      </c>
      <c r="V68" s="622">
        <v>101.7</v>
      </c>
      <c r="W68" s="337">
        <v>4.5</v>
      </c>
      <c r="X68" s="337">
        <v>53.6</v>
      </c>
      <c r="Y68" s="337">
        <v>30.7</v>
      </c>
      <c r="Z68" s="115">
        <v>53.8</v>
      </c>
      <c r="AA68" s="545"/>
      <c r="AB68" s="861">
        <v>3699</v>
      </c>
      <c r="AC68" s="116">
        <v>77.099999999999994</v>
      </c>
      <c r="AD68" s="117">
        <v>15662</v>
      </c>
      <c r="AE68" s="117">
        <v>10957</v>
      </c>
      <c r="AF68" s="118" t="s">
        <v>304</v>
      </c>
      <c r="AG68" s="117">
        <v>4583</v>
      </c>
      <c r="AH68" s="117">
        <v>122</v>
      </c>
      <c r="AI68" s="117" t="s">
        <v>304</v>
      </c>
      <c r="AJ68" s="117">
        <v>44</v>
      </c>
      <c r="AK68" s="119">
        <v>1134</v>
      </c>
    </row>
    <row r="69" spans="1:37" ht="15.75" customHeight="1" thickBot="1">
      <c r="A69" s="658" t="s">
        <v>197</v>
      </c>
      <c r="B69" s="526">
        <v>1909</v>
      </c>
      <c r="C69" s="1522">
        <v>502</v>
      </c>
      <c r="D69" s="1522">
        <v>31</v>
      </c>
      <c r="E69" s="1522">
        <v>51</v>
      </c>
      <c r="F69" s="124">
        <v>420</v>
      </c>
      <c r="G69" s="1311"/>
      <c r="H69" s="1436">
        <v>172</v>
      </c>
      <c r="I69" s="125">
        <v>6.09</v>
      </c>
      <c r="J69" s="545"/>
      <c r="K69" s="1453" t="s">
        <v>199</v>
      </c>
      <c r="L69" s="1940">
        <v>306851</v>
      </c>
      <c r="M69" s="1941">
        <v>98.3</v>
      </c>
      <c r="N69" s="1942">
        <v>34869032</v>
      </c>
      <c r="O69" s="1941">
        <v>99.99</v>
      </c>
      <c r="P69" s="1943">
        <v>98.7</v>
      </c>
      <c r="Q69" s="545"/>
      <c r="R69" s="1406">
        <v>308989</v>
      </c>
      <c r="S69" s="1715">
        <v>100</v>
      </c>
      <c r="T69" s="1529">
        <v>35814675</v>
      </c>
      <c r="U69" s="1715">
        <v>95.16</v>
      </c>
      <c r="V69" s="1601">
        <v>115.9</v>
      </c>
      <c r="W69" s="1729" t="s">
        <v>304</v>
      </c>
      <c r="X69" s="1594">
        <v>95.1</v>
      </c>
      <c r="Y69" s="545">
        <v>8.6</v>
      </c>
      <c r="Z69" s="125">
        <v>61.4</v>
      </c>
      <c r="AA69" s="545"/>
      <c r="AB69" s="1424">
        <v>1427</v>
      </c>
      <c r="AC69" s="1716">
        <v>67.599999999999994</v>
      </c>
      <c r="AD69" s="1717">
        <v>8497</v>
      </c>
      <c r="AE69" s="1717">
        <v>5740</v>
      </c>
      <c r="AF69" s="1428" t="s">
        <v>199</v>
      </c>
      <c r="AG69" s="1717">
        <v>2622</v>
      </c>
      <c r="AH69" s="1717">
        <v>135</v>
      </c>
      <c r="AI69" s="1428" t="s">
        <v>199</v>
      </c>
      <c r="AJ69" s="1730">
        <v>13</v>
      </c>
      <c r="AK69" s="1718">
        <v>568</v>
      </c>
    </row>
    <row r="70" spans="1:37" s="1051" customFormat="1" ht="15" customHeight="1" thickTop="1">
      <c r="A70" s="660" t="s">
        <v>198</v>
      </c>
      <c r="B70" s="661">
        <f>SUM(B8:B69)</f>
        <v>469547</v>
      </c>
      <c r="C70" s="662">
        <f>SUM(C8:C69)</f>
        <v>142900.7427</v>
      </c>
      <c r="D70" s="662">
        <f>SUM(D8:D69)</f>
        <v>4899.5860000000002</v>
      </c>
      <c r="E70" s="662">
        <f>SUM(E8:E69)</f>
        <v>13663.212</v>
      </c>
      <c r="F70" s="663">
        <f>SUM(F8:F69)</f>
        <v>124333.29269999999</v>
      </c>
      <c r="G70" s="1339"/>
      <c r="H70" s="664">
        <f>SUM(H8:H69)</f>
        <v>25420</v>
      </c>
      <c r="I70" s="665">
        <f>SUM(I8:I69)</f>
        <v>700.95</v>
      </c>
      <c r="J70" s="1906"/>
      <c r="K70" s="664">
        <f>SUM(K8:K69)</f>
        <v>197</v>
      </c>
      <c r="L70" s="662">
        <f>SUM(L8:L69)</f>
        <v>19370193</v>
      </c>
      <c r="M70" s="1047" t="s">
        <v>199</v>
      </c>
      <c r="N70" s="1048">
        <f>SUM(N8:N69)</f>
        <v>2014898368</v>
      </c>
      <c r="O70" s="662" t="s">
        <v>199</v>
      </c>
      <c r="P70" s="663" t="s">
        <v>199</v>
      </c>
      <c r="Q70" s="1335"/>
      <c r="R70" s="1049">
        <f>SUM(R8:R69)</f>
        <v>21316824</v>
      </c>
      <c r="S70" s="662" t="s">
        <v>199</v>
      </c>
      <c r="T70" s="1048">
        <f>SUM(T8:T69)</f>
        <v>2179371749</v>
      </c>
      <c r="U70" s="662" t="s">
        <v>199</v>
      </c>
      <c r="V70" s="662">
        <f>SUM(V8:V69)</f>
        <v>6364.5701806614325</v>
      </c>
      <c r="W70" s="1050" t="s">
        <v>199</v>
      </c>
      <c r="X70" s="662" t="s">
        <v>199</v>
      </c>
      <c r="Y70" s="662" t="s">
        <v>199</v>
      </c>
      <c r="Z70" s="924" t="s">
        <v>199</v>
      </c>
      <c r="AA70" s="1335"/>
      <c r="AB70" s="862">
        <f>SUM(AB8:AB69)</f>
        <v>135905</v>
      </c>
      <c r="AC70" s="863">
        <f t="shared" ref="AC70:AI70" si="0">SUM(AC8:AC69)</f>
        <v>5256.7211510136149</v>
      </c>
      <c r="AD70" s="864">
        <f t="shared" si="0"/>
        <v>504433</v>
      </c>
      <c r="AE70" s="864">
        <f t="shared" si="0"/>
        <v>228657</v>
      </c>
      <c r="AF70" s="864">
        <f>SUM(AF8:AF69)</f>
        <v>135</v>
      </c>
      <c r="AG70" s="864">
        <f t="shared" si="0"/>
        <v>197242</v>
      </c>
      <c r="AH70" s="864">
        <f t="shared" si="0"/>
        <v>16784</v>
      </c>
      <c r="AI70" s="864">
        <f t="shared" si="0"/>
        <v>87891</v>
      </c>
      <c r="AJ70" s="864">
        <f>SUM(AJ8:AJ69)</f>
        <v>1998</v>
      </c>
      <c r="AK70" s="865">
        <f>SUM(AK8:AK69)</f>
        <v>68647</v>
      </c>
    </row>
    <row r="71" spans="1:37" ht="15" customHeight="1">
      <c r="A71" s="666" t="s">
        <v>200</v>
      </c>
      <c r="B71" s="667">
        <f>AVERAGE(B8:B69)</f>
        <v>7573.3387096774195</v>
      </c>
      <c r="C71" s="668">
        <f>AVERAGE(C8:C69)</f>
        <v>2304.8506887096773</v>
      </c>
      <c r="D71" s="668">
        <f>AVERAGE(D8:D69)</f>
        <v>79.025580645161298</v>
      </c>
      <c r="E71" s="668">
        <f>AVERAGE(E8:E69)</f>
        <v>220.3743870967742</v>
      </c>
      <c r="F71" s="669">
        <f>AVERAGE(F8:F69)</f>
        <v>2005.3756887096772</v>
      </c>
      <c r="G71" s="1340"/>
      <c r="H71" s="670">
        <f>AVERAGE(H8:H69)</f>
        <v>410</v>
      </c>
      <c r="I71" s="671">
        <f>AVERAGE(I8:I69)</f>
        <v>11.305645161290323</v>
      </c>
      <c r="J71" s="1325"/>
      <c r="K71" s="817">
        <f t="shared" ref="K71:P71" si="1">AVERAGE(K8:K69)</f>
        <v>4.0204081632653059</v>
      </c>
      <c r="L71" s="668">
        <f t="shared" si="1"/>
        <v>312422.46774193546</v>
      </c>
      <c r="M71" s="1052">
        <f t="shared" si="1"/>
        <v>86.915967741935489</v>
      </c>
      <c r="N71" s="859">
        <f t="shared" si="1"/>
        <v>32498360.774193548</v>
      </c>
      <c r="O71" s="819">
        <f t="shared" si="1"/>
        <v>78.789913234418179</v>
      </c>
      <c r="P71" s="1053">
        <f t="shared" si="1"/>
        <v>95.244290322580611</v>
      </c>
      <c r="Q71" s="545"/>
      <c r="R71" s="858">
        <f>AVERAGE(R8:R69)</f>
        <v>349456.13114754099</v>
      </c>
      <c r="S71" s="819">
        <f>AVERAGE(S8:S69)</f>
        <v>98.935639344262285</v>
      </c>
      <c r="T71" s="668">
        <f t="shared" ref="T71:X71" si="2">AVERAGE(T8:T69)</f>
        <v>36322862.483333334</v>
      </c>
      <c r="U71" s="819">
        <f t="shared" si="2"/>
        <v>90.492149999999981</v>
      </c>
      <c r="V71" s="819">
        <f t="shared" si="2"/>
        <v>106.07616967769054</v>
      </c>
      <c r="W71" s="819">
        <f t="shared" si="2"/>
        <v>42.971372257896881</v>
      </c>
      <c r="X71" s="819">
        <f t="shared" si="2"/>
        <v>68.095333333333329</v>
      </c>
      <c r="Y71" s="1054">
        <f>AVERAGE(Y8:Y69)</f>
        <v>23.556833333333326</v>
      </c>
      <c r="Z71" s="671">
        <f t="shared" ref="Z71" si="3">AVERAGE(Z8:Z69)</f>
        <v>54.515333333333324</v>
      </c>
      <c r="AA71" s="545"/>
      <c r="AB71" s="820">
        <f>AVERAGE(AB8:AB69)</f>
        <v>2192.016129032258</v>
      </c>
      <c r="AC71" s="826">
        <f>AVERAGE(AC8:AC69)</f>
        <v>86.175756573993681</v>
      </c>
      <c r="AD71" s="821">
        <f>AVERAGE(AD8:AD69)</f>
        <v>8549.7118644067796</v>
      </c>
      <c r="AE71" s="821">
        <f>AVERAGE(AE8:AE69)</f>
        <v>3688.016129032258</v>
      </c>
      <c r="AF71" s="821">
        <f>AVERAGE(AF8:AF69)</f>
        <v>135</v>
      </c>
      <c r="AG71" s="821">
        <f t="shared" ref="AG71:AK71" si="4">AVERAGE(AG8:AG69)</f>
        <v>3181.3225806451615</v>
      </c>
      <c r="AH71" s="821">
        <f t="shared" si="4"/>
        <v>621.62962962962968</v>
      </c>
      <c r="AI71" s="821">
        <f t="shared" si="4"/>
        <v>3995.0454545454545</v>
      </c>
      <c r="AJ71" s="821">
        <f t="shared" si="4"/>
        <v>32.225806451612904</v>
      </c>
      <c r="AK71" s="822">
        <f t="shared" si="4"/>
        <v>1107.2096774193549</v>
      </c>
    </row>
    <row r="72" spans="1:37" s="641" customFormat="1" ht="13.2" customHeight="1">
      <c r="A72" s="641" t="s">
        <v>201</v>
      </c>
      <c r="B72" s="2370" t="s">
        <v>759</v>
      </c>
      <c r="C72" s="2370"/>
      <c r="D72" s="2370"/>
      <c r="E72" s="2370"/>
      <c r="F72" s="2370"/>
      <c r="H72" s="831"/>
      <c r="I72" s="831"/>
      <c r="K72" s="831"/>
      <c r="L72" s="439"/>
      <c r="M72" s="439"/>
      <c r="N72" s="831"/>
      <c r="O72" s="831"/>
      <c r="P72" s="1055"/>
      <c r="Q72" s="1055"/>
      <c r="R72" s="2368"/>
      <c r="S72" s="2369"/>
      <c r="T72" s="2369"/>
      <c r="U72" s="2369"/>
      <c r="V72" s="2369"/>
      <c r="W72" s="1056"/>
      <c r="X72" s="1056"/>
      <c r="Y72" s="1056"/>
      <c r="Z72" s="1056"/>
      <c r="AA72" s="1056"/>
      <c r="AB72" s="831"/>
      <c r="AC72" s="831"/>
      <c r="AD72" s="831"/>
      <c r="AE72" s="831"/>
      <c r="AF72" s="831"/>
      <c r="AG72" s="831"/>
      <c r="AH72" s="831"/>
      <c r="AI72" s="831"/>
      <c r="AJ72" s="831"/>
      <c r="AK72" s="831"/>
    </row>
    <row r="127" spans="1:37" ht="27" customHeight="1">
      <c r="A127" s="2232"/>
      <c r="B127" s="2232"/>
      <c r="C127" s="2232"/>
      <c r="D127" s="2232"/>
      <c r="E127" s="2232"/>
      <c r="F127" s="2232"/>
      <c r="G127" s="2232"/>
      <c r="H127" s="2232"/>
      <c r="I127" s="2232"/>
      <c r="J127" s="2232"/>
      <c r="K127" s="2232"/>
      <c r="L127" s="2232"/>
      <c r="M127" s="2232"/>
      <c r="N127" s="2232"/>
      <c r="O127" s="2232"/>
      <c r="P127" s="2232"/>
      <c r="Q127" s="2232"/>
      <c r="R127" s="2232"/>
      <c r="S127" s="2232"/>
      <c r="T127" s="2232"/>
      <c r="U127" s="2232"/>
      <c r="V127" s="2232"/>
      <c r="W127" s="297"/>
      <c r="X127" s="297"/>
      <c r="Y127" s="297"/>
      <c r="Z127" s="297"/>
      <c r="AA127" s="297"/>
      <c r="AB127" s="2232"/>
      <c r="AC127" s="2232"/>
      <c r="AD127" s="2232"/>
      <c r="AE127" s="2232"/>
      <c r="AF127" s="2232"/>
      <c r="AG127" s="2232"/>
      <c r="AH127" s="2232"/>
      <c r="AI127" s="2232"/>
      <c r="AJ127" s="297"/>
      <c r="AK127" s="297"/>
    </row>
  </sheetData>
  <customSheetViews>
    <customSheetView guid="{429188B7-F8E8-41E0-BAA6-8F869C883D4F}" showGridLines="0">
      <pane xSplit="1" ySplit="6" topLeftCell="V46" activePane="bottomRight" state="frozen"/>
      <selection pane="bottomRight" activeCell="AD70" sqref="AD70"/>
      <colBreaks count="4" manualBreakCount="4">
        <brk id="17" min="1" max="76" man="1"/>
        <brk id="26" min="1" max="76" man="1"/>
        <brk id="37" max="72" man="1"/>
        <brk id="66" max="1048575" man="1"/>
      </colBreaks>
      <pageMargins left="0" right="0" top="0" bottom="0" header="0" footer="0"/>
      <pageSetup paperSize="8" scale="92" firstPageNumber="12" fitToWidth="0" orientation="portrait" r:id="rId1"/>
      <headerFooter alignWithMargins="0">
        <oddHeader>&amp;L&amp;"ＭＳ Ｐゴシック,太字"&amp;16 ６　都　市</oddHeader>
      </headerFooter>
    </customSheetView>
    <customSheetView guid="{CFB8F6A3-286B-44DA-98E2-E06FA9DC17D9}" scale="90" showGridLines="0">
      <pane xSplit="1" ySplit="6" topLeftCell="B40" activePane="bottomRight" state="frozen"/>
      <selection pane="bottomRight" activeCell="A7" sqref="A7:A54"/>
      <colBreaks count="2" manualBreakCount="2">
        <brk id="24" max="1048575" man="1"/>
        <brk id="68" max="1048575" man="1"/>
      </colBreaks>
      <pageMargins left="0" right="0" top="0" bottom="0" header="0" footer="0"/>
      <pageSetup paperSize="9" scale="80" firstPageNumber="12" fitToWidth="0" orientation="portrait" useFirstPageNumber="1" r:id="rId2"/>
      <headerFooter alignWithMargins="0"/>
    </customSheetView>
  </customSheetViews>
  <mergeCells count="37">
    <mergeCell ref="X3:X5"/>
    <mergeCell ref="Z3:Z5"/>
    <mergeCell ref="Y3:Y5"/>
    <mergeCell ref="AE4:AE5"/>
    <mergeCell ref="AD3:AI3"/>
    <mergeCell ref="AB3:AC3"/>
    <mergeCell ref="AC4:AC5"/>
    <mergeCell ref="AF4:AF5"/>
    <mergeCell ref="H2:I2"/>
    <mergeCell ref="R2:S2"/>
    <mergeCell ref="S4:S5"/>
    <mergeCell ref="I3:I5"/>
    <mergeCell ref="M4:M5"/>
    <mergeCell ref="H3:H5"/>
    <mergeCell ref="P3:P5"/>
    <mergeCell ref="K3:K5"/>
    <mergeCell ref="AJ3:AK5"/>
    <mergeCell ref="B3:B5"/>
    <mergeCell ref="C3:C5"/>
    <mergeCell ref="U4:U5"/>
    <mergeCell ref="L3:M3"/>
    <mergeCell ref="O4:O5"/>
    <mergeCell ref="F4:F5"/>
    <mergeCell ref="D3:F3"/>
    <mergeCell ref="V3:V5"/>
    <mergeCell ref="AG4:AG5"/>
    <mergeCell ref="AI4:AI5"/>
    <mergeCell ref="D4:D5"/>
    <mergeCell ref="AB4:AB5"/>
    <mergeCell ref="E4:E5"/>
    <mergeCell ref="W3:W5"/>
    <mergeCell ref="AH4:AH5"/>
    <mergeCell ref="A127:J127"/>
    <mergeCell ref="K127:V127"/>
    <mergeCell ref="AB127:AI127"/>
    <mergeCell ref="R72:V72"/>
    <mergeCell ref="B72:F72"/>
  </mergeCells>
  <phoneticPr fontId="2"/>
  <dataValidations count="1">
    <dataValidation imeMode="disabled" allowBlank="1" showInputMessage="1" showErrorMessage="1" sqref="B28:AI28 WVJ11:WWS11 IX11:KG11 ST11:UC11 ACP11:ADY11 AML11:ANU11 AWH11:AXQ11 BGD11:BHM11 BPZ11:BRI11 BZV11:CBE11 CJR11:CLA11 CTN11:CUW11 DDJ11:DES11 DNF11:DOO11 DXB11:DYK11 EGX11:EIG11 EQT11:ESC11 FAP11:FBY11 FKL11:FLU11 FUH11:FVQ11 GED11:GFM11 GNZ11:GPI11 GXV11:GZE11 HHR11:HJA11 HRN11:HSW11 IBJ11:ICS11 ILF11:IMO11 IVB11:IWK11 JEX11:JGG11 JOT11:JQC11 JYP11:JZY11 KIL11:KJU11 KSH11:KTQ11 LCD11:LDM11 LLZ11:LNI11 LVV11:LXE11 MFR11:MHA11 MPN11:MQW11 MZJ11:NAS11 NJF11:NKO11 NTB11:NUK11 OCX11:OEG11 OMT11:OOC11 OWP11:OXY11 PGL11:PHU11 PQH11:PRQ11 QAD11:QBM11 QJZ11:QLI11 QTV11:QVE11 RDR11:RFA11 RNN11:ROW11 RXJ11:RYS11 SHF11:SIO11 SRB11:SSK11 TAX11:TCG11 TKT11:TMC11 TUP11:TVY11 UEL11:UFU11 UOH11:UPQ11 UYD11:UZM11 VHZ11:VJI11 VRV11:VTE11 WBR11:WDA11 WLN11:WMW11 WVJ63:WWS63 B8:AK27 IX63:KG63 ST63:UC63 ACP63:ADY63 AML63:ANU63 AWH63:AXQ63 BGD63:BHM63 BPZ63:BRI63 BZV63:CBE63 CJR63:CLA63 CTN63:CUW63 DDJ63:DES63 DNF63:DOO63 DXB63:DYK63 EGX63:EIG63 EQT63:ESC63 FAP63:FBY63 FKL63:FLU63 FUH63:FVQ63 GED63:GFM63 GNZ63:GPI63 GXV63:GZE63 HHR63:HJA63 HRN63:HSW63 IBJ63:ICS63 ILF63:IMO63 IVB63:IWK63 JEX63:JGG63 JOT63:JQC63 JYP63:JZY63 KIL63:KJU63 KSH63:KTQ63 LCD63:LDM63 LLZ63:LNI63 LVV63:LXE63 MFR63:MHA63 MPN63:MQW63 MZJ63:NAS63 NJF63:NKO63 NTB63:NUK63 OCX63:OEG63 OMT63:OOC63 OWP63:OXY63 PGL63:PHU63 PQH63:PRQ63 QAD63:QBM63 QJZ63:QLI63 QTV63:QVE63 RDR63:RFA63 RNN63:ROW63 RXJ63:RYS63 SHF63:SIO63 SRB63:SSK63 TAX63:TCG63 TKT63:TMC63 TUP63:TVY63 UEL63:UFU63 UOH63:UPQ63 UYD63:UZM63 VHZ63:VJI63 VRV63:VTE63 WBR63:WDA63 WLN63:WMW63 WVJ40:WWS40 IX40:KG40 ST40:UC40 ACP40:ADY40 AML40:ANU40 AWH40:AXQ40 BGD40:BHM40 BPZ40:BRI40 BZV40:CBE40 CJR40:CLA40 CTN40:CUW40 DDJ40:DES40 DNF40:DOO40 DXB40:DYK40 EGX40:EIG40 EQT40:ESC40 FAP40:FBY40 FKL40:FLU40 FUH40:FVQ40 GED40:GFM40 GNZ40:GPI40 GXV40:GZE40 HHR40:HJA40 HRN40:HSW40 IBJ40:ICS40 ILF40:IMO40 IVB40:IWK40 JEX40:JGG40 JOT40:JQC40 JYP40:JZY40 KIL40:KJU40 KSH40:KTQ40 LCD40:LDM40 LLZ40:LNI40 LVV40:LXE40 MFR40:MHA40 MPN40:MQW40 MZJ40:NAS40 NJF40:NKO40 NTB40:NUK40 OCX40:OEG40 OMT40:OOC40 OWP40:OXY40 PGL40:PHU40 PQH40:PRQ40 QAD40:QBM40 QJZ40:QLI40 QTV40:QVE40 RDR40:RFA40 RNN40:ROW40 RXJ40:RYS40 SHF40:SIO40 SRB40:SSK40 TAX40:TCG40 TKT40:TMC40 TUP40:TVY40 UEL40:UFU40 UOH40:UPQ40 UYD40:UZM40 VHZ40:VJI40 VRV40:VTE40 WBR40:WDA40 WLN40:WMW40 B29:AK69" xr:uid="{00000000-0002-0000-0700-000000000000}"/>
  </dataValidations>
  <pageMargins left="0.74803149606299202" right="0.23622047244094502" top="0.81" bottom="0.39370078740157499" header="0.59055118110236204" footer="0.31496062992126"/>
  <pageSetup paperSize="9" scale="72" firstPageNumber="12" fitToWidth="0" orientation="portrait" r:id="rId3"/>
  <headerFooter alignWithMargins="0">
    <oddHeader>&amp;L&amp;"ＭＳ Ｐゴシック,太字"&amp;16 ６　都　市</oddHeader>
  </headerFooter>
  <colBreaks count="4" manualBreakCount="4">
    <brk id="10" min="1" max="72" man="1"/>
    <brk id="26" min="1" max="72" man="1"/>
    <brk id="37" max="72" man="1"/>
    <brk id="66" max="1048575" man="1"/>
  </col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DB140"/>
  <sheetViews>
    <sheetView showGridLines="0" view="pageBreakPreview" zoomScale="115" zoomScaleNormal="100" zoomScaleSheetLayoutView="115" workbookViewId="0">
      <pane xSplit="1" ySplit="7" topLeftCell="B8" activePane="bottomRight" state="frozen"/>
      <selection activeCell="E53" sqref="E53"/>
      <selection pane="topRight" activeCell="E53" sqref="E53"/>
      <selection pane="bottomLeft" activeCell="E53" sqref="E53"/>
      <selection pane="bottomRight" activeCell="H53" sqref="H53"/>
    </sheetView>
  </sheetViews>
  <sheetFormatPr defaultColWidth="8.77734375" defaultRowHeight="13.2"/>
  <cols>
    <col min="1" max="1" width="12.77734375" style="568" customWidth="1"/>
    <col min="2" max="5" width="10.77734375" style="568" customWidth="1"/>
    <col min="6" max="6" width="13.44140625" style="568" customWidth="1"/>
    <col min="7" max="7" width="11.5546875" style="568" customWidth="1"/>
    <col min="8" max="8" width="13" style="568" customWidth="1"/>
    <col min="9" max="9" width="8.77734375" style="568" customWidth="1"/>
    <col min="10" max="10" width="9" style="568" customWidth="1"/>
    <col min="11" max="11" width="10.33203125" style="568" customWidth="1"/>
    <col min="12" max="12" width="10.77734375" style="568" customWidth="1"/>
    <col min="13" max="13" width="7.44140625" style="568" customWidth="1"/>
    <col min="14" max="14" width="8.21875" style="568" customWidth="1"/>
    <col min="15" max="15" width="9.77734375" style="568" customWidth="1"/>
    <col min="16" max="17" width="9.21875" style="568" customWidth="1"/>
    <col min="18" max="18" width="9.5546875" style="568" customWidth="1"/>
    <col min="19" max="19" width="7.44140625" style="568" customWidth="1"/>
    <col min="20" max="20" width="8.21875" style="568" customWidth="1"/>
    <col min="21" max="21" width="9.5546875" style="568" customWidth="1"/>
    <col min="22" max="22" width="7.44140625" style="568" customWidth="1"/>
    <col min="23" max="23" width="12.33203125" style="568" customWidth="1"/>
    <col min="24" max="24" width="12.6640625" style="568" customWidth="1"/>
    <col min="25" max="25" width="7.44140625" style="568" customWidth="1"/>
    <col min="26" max="26" width="10" style="568" customWidth="1"/>
    <col min="27" max="27" width="6.21875" style="568" customWidth="1"/>
    <col min="28" max="28" width="7.44140625" style="568" customWidth="1"/>
    <col min="29" max="29" width="9.109375" style="568" customWidth="1"/>
    <col min="30" max="30" width="6.21875" style="568" customWidth="1"/>
    <col min="31" max="31" width="6.44140625" style="568" customWidth="1"/>
    <col min="32" max="32" width="9.44140625" style="568" customWidth="1"/>
    <col min="33" max="33" width="7.77734375" style="568" customWidth="1"/>
    <col min="34" max="34" width="6" style="568" customWidth="1"/>
    <col min="35" max="35" width="6.5546875" style="568" customWidth="1"/>
    <col min="36" max="36" width="7.44140625" style="568" customWidth="1"/>
    <col min="37" max="37" width="6" style="568" customWidth="1"/>
    <col min="38" max="38" width="7.88671875" style="568" customWidth="1"/>
    <col min="39" max="42" width="7.44140625" style="568" customWidth="1"/>
    <col min="43" max="43" width="9.21875" style="568" customWidth="1"/>
    <col min="44" max="44" width="12.109375" style="568" customWidth="1"/>
    <col min="45" max="45" width="10.77734375" style="568" customWidth="1"/>
    <col min="46" max="46" width="12.44140625" style="568" customWidth="1"/>
    <col min="47" max="47" width="9.21875" style="568" customWidth="1"/>
    <col min="48" max="57" width="6.21875" style="568" customWidth="1"/>
    <col min="58" max="58" width="6.77734375" style="568" customWidth="1"/>
    <col min="59" max="59" width="1.77734375" style="568" customWidth="1"/>
    <col min="60" max="60" width="6.21875" style="568" customWidth="1"/>
    <col min="61" max="61" width="11.21875" style="568" customWidth="1"/>
    <col min="62" max="62" width="6.21875" style="568" customWidth="1"/>
    <col min="63" max="63" width="11.21875" style="568" customWidth="1"/>
    <col min="64" max="65" width="7.5546875" style="568" customWidth="1"/>
    <col min="66" max="66" width="13.77734375" style="568" customWidth="1"/>
    <col min="67" max="67" width="7.5546875" style="568" customWidth="1"/>
    <col min="68" max="68" width="10.21875" style="568" customWidth="1"/>
    <col min="69" max="70" width="7.44140625" style="568" customWidth="1"/>
    <col min="71" max="71" width="2" style="568" customWidth="1"/>
    <col min="72" max="72" width="8" style="568" customWidth="1"/>
    <col min="73" max="73" width="9.77734375" style="568" customWidth="1"/>
    <col min="74" max="74" width="2.21875" style="568" customWidth="1"/>
    <col min="75" max="83" width="9.77734375" style="568" customWidth="1"/>
    <col min="84" max="84" width="3" style="568" customWidth="1"/>
    <col min="85" max="85" width="12.44140625" style="568" customWidth="1"/>
    <col min="86" max="86" width="10.77734375" style="568" customWidth="1"/>
    <col min="87" max="87" width="9.77734375" style="568" customWidth="1"/>
    <col min="88" max="88" width="11.77734375" style="568" customWidth="1"/>
    <col min="89" max="89" width="8.88671875" style="568" customWidth="1"/>
    <col min="90" max="90" width="9.21875" style="568" customWidth="1"/>
    <col min="91" max="91" width="8.21875" style="568" customWidth="1"/>
    <col min="92" max="92" width="10" style="568" customWidth="1"/>
    <col min="93" max="93" width="8.109375" style="568" customWidth="1"/>
    <col min="94" max="94" width="8.88671875" style="568" customWidth="1"/>
    <col min="95" max="95" width="8.5546875" style="568" customWidth="1"/>
    <col min="96" max="96" width="8.44140625" style="568" customWidth="1"/>
    <col min="97" max="97" width="3.44140625" style="568" customWidth="1"/>
    <col min="98" max="98" width="11" style="568" customWidth="1"/>
    <col min="99" max="104" width="11.21875" style="568" customWidth="1"/>
    <col min="105" max="106" width="17.77734375" style="568" customWidth="1"/>
    <col min="107" max="107" width="8.77734375" style="568" customWidth="1"/>
    <col min="108" max="16384" width="8.77734375" style="568"/>
  </cols>
  <sheetData>
    <row r="1" spans="1:106" ht="19.2">
      <c r="A1" s="763" t="s">
        <v>395</v>
      </c>
      <c r="B1" s="763"/>
      <c r="C1" s="763"/>
      <c r="D1" s="763"/>
      <c r="E1" s="763"/>
      <c r="G1" s="763"/>
      <c r="I1" s="763"/>
      <c r="V1" s="544"/>
      <c r="W1" s="544"/>
      <c r="X1" s="544"/>
      <c r="Y1" s="544"/>
      <c r="Z1" s="544"/>
      <c r="AA1" s="544"/>
      <c r="AB1" s="544"/>
      <c r="AC1" s="544"/>
      <c r="AD1" s="544"/>
      <c r="AE1" s="544"/>
      <c r="AF1" s="544"/>
    </row>
    <row r="2" spans="1:106" ht="18.75" customHeight="1">
      <c r="B2" s="766" t="s">
        <v>396</v>
      </c>
      <c r="C2" s="306"/>
      <c r="D2" s="306"/>
      <c r="E2" s="306"/>
      <c r="F2" s="769"/>
      <c r="G2" s="306"/>
      <c r="H2" s="769"/>
      <c r="I2" s="306"/>
      <c r="M2" s="2505"/>
      <c r="N2" s="2505"/>
      <c r="V2" s="772"/>
      <c r="W2" s="772"/>
      <c r="Y2" s="772"/>
      <c r="Z2" s="772"/>
      <c r="AB2" s="2505"/>
      <c r="AC2" s="2505"/>
      <c r="AM2" s="772"/>
      <c r="AN2" s="2505"/>
      <c r="AO2" s="2505"/>
      <c r="AP2" s="2505"/>
      <c r="AV2" s="306"/>
      <c r="AZ2" s="2505"/>
      <c r="BA2" s="2505"/>
      <c r="BB2" s="2505"/>
      <c r="BH2" s="771" t="s">
        <v>397</v>
      </c>
      <c r="BI2" s="772"/>
      <c r="BJ2" s="772"/>
      <c r="BK2" s="307"/>
      <c r="BL2" s="772"/>
      <c r="BM2" s="772"/>
      <c r="BN2" s="307"/>
      <c r="BO2" s="307"/>
      <c r="BP2" s="307"/>
      <c r="BQ2" s="307"/>
      <c r="BR2" s="307"/>
      <c r="BS2" s="307"/>
      <c r="BT2" s="771" t="s">
        <v>398</v>
      </c>
      <c r="BU2" s="771"/>
      <c r="BV2" s="306"/>
      <c r="BW2" s="2508" t="s">
        <v>399</v>
      </c>
      <c r="BX2" s="2505"/>
      <c r="BY2" s="2505"/>
      <c r="BZ2" s="2508"/>
      <c r="CA2" s="2505"/>
      <c r="CB2" s="2505"/>
      <c r="CC2" s="771"/>
      <c r="CD2" s="772"/>
      <c r="CE2" s="772"/>
      <c r="CG2" s="306" t="s">
        <v>400</v>
      </c>
      <c r="CH2" s="307"/>
      <c r="CK2" s="984"/>
      <c r="CT2" s="306" t="s">
        <v>401</v>
      </c>
    </row>
    <row r="3" spans="1:106" ht="17.25" customHeight="1">
      <c r="A3" s="649" t="s">
        <v>361</v>
      </c>
      <c r="B3" s="2441" t="s">
        <v>402</v>
      </c>
      <c r="C3" s="2441"/>
      <c r="D3" s="2441"/>
      <c r="E3" s="2328"/>
      <c r="F3" s="2328"/>
      <c r="G3" s="2328"/>
      <c r="H3" s="2328"/>
      <c r="I3" s="2442"/>
      <c r="J3" s="2507" t="s">
        <v>403</v>
      </c>
      <c r="K3" s="2441"/>
      <c r="L3" s="2441"/>
      <c r="M3" s="2441"/>
      <c r="N3" s="2441"/>
      <c r="O3" s="2415"/>
      <c r="P3" s="2438" t="s">
        <v>404</v>
      </c>
      <c r="Q3" s="2439"/>
      <c r="R3" s="2439"/>
      <c r="S3" s="2439"/>
      <c r="T3" s="2439"/>
      <c r="U3" s="2439"/>
      <c r="V3" s="2428" t="s">
        <v>405</v>
      </c>
      <c r="W3" s="2428"/>
      <c r="X3" s="2428"/>
      <c r="Y3" s="2428"/>
      <c r="Z3" s="2428"/>
      <c r="AA3" s="2428"/>
      <c r="AB3" s="2387" t="s">
        <v>406</v>
      </c>
      <c r="AC3" s="2441"/>
      <c r="AD3" s="2441"/>
      <c r="AE3" s="2441"/>
      <c r="AF3" s="2441"/>
      <c r="AG3" s="2495"/>
      <c r="AH3" s="2507" t="s">
        <v>407</v>
      </c>
      <c r="AI3" s="2441"/>
      <c r="AJ3" s="2441"/>
      <c r="AK3" s="2441"/>
      <c r="AL3" s="2441"/>
      <c r="AM3" s="2495"/>
      <c r="AN3" s="2251" t="s">
        <v>408</v>
      </c>
      <c r="AO3" s="2510"/>
      <c r="AP3" s="2269" t="s">
        <v>409</v>
      </c>
      <c r="AQ3" s="2188" t="s">
        <v>410</v>
      </c>
      <c r="AR3" s="2175"/>
      <c r="AS3" s="2175"/>
      <c r="AT3" s="2175"/>
      <c r="AU3" s="2482"/>
      <c r="AV3" s="2174" t="s">
        <v>411</v>
      </c>
      <c r="AW3" s="2174"/>
      <c r="AX3" s="2174"/>
      <c r="AY3" s="2174"/>
      <c r="AZ3" s="2174"/>
      <c r="BA3" s="2174"/>
      <c r="BB3" s="2174"/>
      <c r="BC3" s="2174"/>
      <c r="BD3" s="2174"/>
      <c r="BE3" s="2467"/>
      <c r="BF3" s="335" t="s">
        <v>412</v>
      </c>
      <c r="BG3" s="355"/>
      <c r="BH3" s="2511" t="s">
        <v>413</v>
      </c>
      <c r="BI3" s="2189"/>
      <c r="BJ3" s="2188" t="s">
        <v>414</v>
      </c>
      <c r="BK3" s="2189"/>
      <c r="BL3" s="2188" t="s">
        <v>415</v>
      </c>
      <c r="BM3" s="2175"/>
      <c r="BN3" s="2189"/>
      <c r="BO3" s="2188" t="s">
        <v>416</v>
      </c>
      <c r="BP3" s="2189"/>
      <c r="BQ3" s="2188" t="s">
        <v>417</v>
      </c>
      <c r="BR3" s="2251"/>
      <c r="BS3" s="355"/>
      <c r="BT3" s="2458" t="s">
        <v>418</v>
      </c>
      <c r="BU3" s="2459"/>
      <c r="BV3" s="1344"/>
      <c r="BW3" s="2252" t="s">
        <v>419</v>
      </c>
      <c r="BX3" s="2174"/>
      <c r="BY3" s="2174"/>
      <c r="BZ3" s="2174"/>
      <c r="CA3" s="2174"/>
      <c r="CB3" s="2467"/>
      <c r="CC3" s="2188" t="s">
        <v>420</v>
      </c>
      <c r="CD3" s="2175"/>
      <c r="CE3" s="2251"/>
      <c r="CF3" s="355"/>
      <c r="CG3" s="2203" t="s">
        <v>421</v>
      </c>
      <c r="CH3" s="2168" t="s">
        <v>422</v>
      </c>
      <c r="CI3" s="2244" t="s">
        <v>423</v>
      </c>
      <c r="CJ3" s="2467"/>
      <c r="CK3" s="2188" t="s">
        <v>424</v>
      </c>
      <c r="CL3" s="2175"/>
      <c r="CM3" s="2175"/>
      <c r="CN3" s="2269" t="s">
        <v>425</v>
      </c>
      <c r="CO3" s="2326" t="s">
        <v>426</v>
      </c>
      <c r="CP3" s="2326" t="s">
        <v>427</v>
      </c>
      <c r="CQ3" s="2326" t="s">
        <v>428</v>
      </c>
      <c r="CR3" s="2266" t="s">
        <v>429</v>
      </c>
      <c r="CS3" s="1322"/>
      <c r="CT3" s="2252" t="s">
        <v>430</v>
      </c>
      <c r="CU3" s="2174"/>
      <c r="CV3" s="2174"/>
      <c r="CW3" s="2174"/>
      <c r="CX3" s="2174"/>
      <c r="CY3" s="2174"/>
      <c r="CZ3" s="2467"/>
      <c r="DA3" s="2269" t="s">
        <v>431</v>
      </c>
      <c r="DB3" s="2266" t="s">
        <v>432</v>
      </c>
    </row>
    <row r="4" spans="1:106" ht="14.4">
      <c r="A4" s="596"/>
      <c r="B4" s="2430" t="s">
        <v>433</v>
      </c>
      <c r="C4" s="2430"/>
      <c r="D4" s="2422"/>
      <c r="E4" s="2440" t="s">
        <v>745</v>
      </c>
      <c r="F4" s="2440"/>
      <c r="G4" s="2440"/>
      <c r="H4" s="2440"/>
      <c r="I4" s="2437"/>
      <c r="J4" s="2429" t="s">
        <v>433</v>
      </c>
      <c r="K4" s="2430"/>
      <c r="L4" s="2506"/>
      <c r="M4" s="2436" t="s">
        <v>746</v>
      </c>
      <c r="N4" s="2430"/>
      <c r="O4" s="2509"/>
      <c r="P4" s="2436" t="s">
        <v>433</v>
      </c>
      <c r="Q4" s="2430"/>
      <c r="R4" s="2422"/>
      <c r="S4" s="2431" t="s">
        <v>746</v>
      </c>
      <c r="T4" s="2432"/>
      <c r="U4" s="2432"/>
      <c r="V4" s="2434" t="s">
        <v>433</v>
      </c>
      <c r="W4" s="2432"/>
      <c r="X4" s="2435"/>
      <c r="Y4" s="2431" t="s">
        <v>746</v>
      </c>
      <c r="Z4" s="2432"/>
      <c r="AA4" s="2435"/>
      <c r="AB4" s="2431" t="s">
        <v>433</v>
      </c>
      <c r="AC4" s="2432"/>
      <c r="AD4" s="2435"/>
      <c r="AE4" s="2436" t="s">
        <v>746</v>
      </c>
      <c r="AF4" s="2430"/>
      <c r="AG4" s="2437"/>
      <c r="AH4" s="2429" t="s">
        <v>433</v>
      </c>
      <c r="AI4" s="2430"/>
      <c r="AJ4" s="2422"/>
      <c r="AK4" s="2431" t="s">
        <v>746</v>
      </c>
      <c r="AL4" s="2432"/>
      <c r="AM4" s="2433"/>
      <c r="AN4" s="2448" t="s">
        <v>434</v>
      </c>
      <c r="AO4" s="2445" t="s">
        <v>435</v>
      </c>
      <c r="AP4" s="2443"/>
      <c r="AQ4" s="2474" t="s">
        <v>436</v>
      </c>
      <c r="AR4" s="2503" t="s">
        <v>437</v>
      </c>
      <c r="AS4" s="2504"/>
      <c r="AT4" s="2445" t="s">
        <v>438</v>
      </c>
      <c r="AU4" s="2476" t="s">
        <v>439</v>
      </c>
      <c r="AV4" s="776"/>
      <c r="AW4" s="2391" t="s">
        <v>440</v>
      </c>
      <c r="AX4" s="2391" t="s">
        <v>441</v>
      </c>
      <c r="AY4" s="2391" t="s">
        <v>442</v>
      </c>
      <c r="AZ4" s="2425" t="s">
        <v>443</v>
      </c>
      <c r="BA4" s="2391" t="s">
        <v>444</v>
      </c>
      <c r="BB4" s="2391" t="s">
        <v>445</v>
      </c>
      <c r="BC4" s="2391" t="s">
        <v>446</v>
      </c>
      <c r="BD4" s="2391" t="s">
        <v>447</v>
      </c>
      <c r="BE4" s="2391" t="s">
        <v>448</v>
      </c>
      <c r="BF4" s="2479" t="s">
        <v>449</v>
      </c>
      <c r="BG4" s="355"/>
      <c r="BH4" s="2485" t="s">
        <v>449</v>
      </c>
      <c r="BI4" s="2391" t="s">
        <v>450</v>
      </c>
      <c r="BJ4" s="2391" t="s">
        <v>449</v>
      </c>
      <c r="BK4" s="2391" t="s">
        <v>451</v>
      </c>
      <c r="BL4" s="2381" t="s">
        <v>449</v>
      </c>
      <c r="BM4" s="2473"/>
      <c r="BN4" s="2391" t="s">
        <v>451</v>
      </c>
      <c r="BO4" s="2391" t="s">
        <v>449</v>
      </c>
      <c r="BP4" s="2391" t="s">
        <v>452</v>
      </c>
      <c r="BQ4" s="2381" t="s">
        <v>449</v>
      </c>
      <c r="BR4" s="2460"/>
      <c r="BS4" s="1343"/>
      <c r="BT4" s="2453" t="s">
        <v>449</v>
      </c>
      <c r="BU4" s="2451" t="s">
        <v>453</v>
      </c>
      <c r="BV4" s="1344"/>
      <c r="BW4" s="2423" t="s">
        <v>454</v>
      </c>
      <c r="BX4" s="2440"/>
      <c r="BY4" s="2425"/>
      <c r="BZ4" s="2391" t="s">
        <v>455</v>
      </c>
      <c r="CA4" s="2391"/>
      <c r="CB4" s="2391"/>
      <c r="CC4" s="2381" t="s">
        <v>455</v>
      </c>
      <c r="CD4" s="2440"/>
      <c r="CE4" s="2466"/>
      <c r="CF4" s="1343"/>
      <c r="CG4" s="2179"/>
      <c r="CH4" s="2418"/>
      <c r="CI4" s="2468"/>
      <c r="CJ4" s="2469"/>
      <c r="CK4" s="2474" t="s">
        <v>456</v>
      </c>
      <c r="CL4" s="2474" t="s">
        <v>457</v>
      </c>
      <c r="CM4" s="2218" t="s">
        <v>458</v>
      </c>
      <c r="CN4" s="2489"/>
      <c r="CO4" s="2456"/>
      <c r="CP4" s="2456"/>
      <c r="CQ4" s="2456"/>
      <c r="CR4" s="2487"/>
      <c r="CS4" s="1322"/>
      <c r="CT4" s="291"/>
      <c r="CU4" s="2237" t="s">
        <v>459</v>
      </c>
      <c r="CV4" s="2237" t="s">
        <v>460</v>
      </c>
      <c r="CW4" s="2237" t="s">
        <v>461</v>
      </c>
      <c r="CX4" s="2237" t="s">
        <v>462</v>
      </c>
      <c r="CY4" s="2399" t="s">
        <v>463</v>
      </c>
      <c r="CZ4" s="2237" t="s">
        <v>464</v>
      </c>
      <c r="DA4" s="2489"/>
      <c r="DB4" s="2487"/>
    </row>
    <row r="5" spans="1:106" ht="14.4">
      <c r="A5" s="596"/>
      <c r="B5" s="2423" t="s">
        <v>465</v>
      </c>
      <c r="C5" s="2391" t="s">
        <v>466</v>
      </c>
      <c r="D5" s="2425" t="s">
        <v>467</v>
      </c>
      <c r="E5" s="2381" t="s">
        <v>465</v>
      </c>
      <c r="F5" s="2422"/>
      <c r="G5" s="2381" t="s">
        <v>466</v>
      </c>
      <c r="H5" s="2422"/>
      <c r="I5" s="2479" t="s">
        <v>467</v>
      </c>
      <c r="J5" s="2500" t="s">
        <v>468</v>
      </c>
      <c r="K5" s="2184" t="s">
        <v>469</v>
      </c>
      <c r="L5" s="2184" t="s">
        <v>467</v>
      </c>
      <c r="M5" s="2182" t="s">
        <v>468</v>
      </c>
      <c r="N5" s="2184" t="s">
        <v>469</v>
      </c>
      <c r="O5" s="2184" t="s">
        <v>467</v>
      </c>
      <c r="P5" s="2184" t="s">
        <v>468</v>
      </c>
      <c r="Q5" s="2184" t="s">
        <v>470</v>
      </c>
      <c r="R5" s="2184" t="s">
        <v>467</v>
      </c>
      <c r="S5" s="2184" t="s">
        <v>468</v>
      </c>
      <c r="T5" s="2184" t="s">
        <v>470</v>
      </c>
      <c r="U5" s="2496" t="s">
        <v>467</v>
      </c>
      <c r="V5" s="2423" t="s">
        <v>468</v>
      </c>
      <c r="W5" s="2391" t="s">
        <v>470</v>
      </c>
      <c r="X5" s="2391" t="s">
        <v>467</v>
      </c>
      <c r="Y5" s="2391" t="s">
        <v>468</v>
      </c>
      <c r="Z5" s="2391" t="s">
        <v>470</v>
      </c>
      <c r="AA5" s="2391" t="s">
        <v>467</v>
      </c>
      <c r="AB5" s="2391" t="s">
        <v>468</v>
      </c>
      <c r="AC5" s="2391" t="s">
        <v>470</v>
      </c>
      <c r="AD5" s="2391" t="s">
        <v>467</v>
      </c>
      <c r="AE5" s="2391" t="s">
        <v>468</v>
      </c>
      <c r="AF5" s="2391" t="s">
        <v>470</v>
      </c>
      <c r="AG5" s="2496" t="s">
        <v>467</v>
      </c>
      <c r="AH5" s="2498" t="s">
        <v>468</v>
      </c>
      <c r="AI5" s="2184" t="s">
        <v>470</v>
      </c>
      <c r="AJ5" s="2184" t="s">
        <v>467</v>
      </c>
      <c r="AK5" s="2184" t="s">
        <v>468</v>
      </c>
      <c r="AL5" s="2184" t="s">
        <v>470</v>
      </c>
      <c r="AM5" s="2496" t="s">
        <v>467</v>
      </c>
      <c r="AN5" s="2449"/>
      <c r="AO5" s="2446"/>
      <c r="AP5" s="2443"/>
      <c r="AQ5" s="2418"/>
      <c r="AR5" s="2461"/>
      <c r="AS5" s="2376"/>
      <c r="AT5" s="2446"/>
      <c r="AU5" s="2477"/>
      <c r="AV5" s="776"/>
      <c r="AW5" s="2421"/>
      <c r="AX5" s="2421"/>
      <c r="AY5" s="2421"/>
      <c r="AZ5" s="2483"/>
      <c r="BA5" s="2421"/>
      <c r="BB5" s="2421"/>
      <c r="BC5" s="2421"/>
      <c r="BD5" s="2421"/>
      <c r="BE5" s="2421"/>
      <c r="BF5" s="2480"/>
      <c r="BG5" s="355"/>
      <c r="BH5" s="2404"/>
      <c r="BI5" s="2421"/>
      <c r="BJ5" s="2421"/>
      <c r="BK5" s="2421"/>
      <c r="BL5" s="2461"/>
      <c r="BM5" s="2376"/>
      <c r="BN5" s="2472"/>
      <c r="BO5" s="2472"/>
      <c r="BP5" s="2472"/>
      <c r="BQ5" s="2461"/>
      <c r="BR5" s="2462"/>
      <c r="BS5" s="1343"/>
      <c r="BT5" s="2454"/>
      <c r="BU5" s="2452"/>
      <c r="BV5" s="1344"/>
      <c r="BW5" s="2464"/>
      <c r="BX5" s="2465"/>
      <c r="BY5" s="2377"/>
      <c r="BZ5" s="2380"/>
      <c r="CA5" s="2380"/>
      <c r="CB5" s="2380"/>
      <c r="CC5" s="2382"/>
      <c r="CD5" s="2465"/>
      <c r="CE5" s="2463"/>
      <c r="CF5" s="1343"/>
      <c r="CG5" s="2179"/>
      <c r="CH5" s="2418"/>
      <c r="CI5" s="2470"/>
      <c r="CJ5" s="2471"/>
      <c r="CK5" s="2418"/>
      <c r="CL5" s="2418"/>
      <c r="CM5" s="2468"/>
      <c r="CN5" s="2489"/>
      <c r="CO5" s="2456"/>
      <c r="CP5" s="2456"/>
      <c r="CQ5" s="2456"/>
      <c r="CR5" s="2487"/>
      <c r="CS5" s="1322"/>
      <c r="CT5" s="291"/>
      <c r="CU5" s="2489"/>
      <c r="CV5" s="2489"/>
      <c r="CW5" s="2489"/>
      <c r="CX5" s="2489"/>
      <c r="CY5" s="2456"/>
      <c r="CZ5" s="2489"/>
      <c r="DA5" s="2489"/>
      <c r="DB5" s="2487"/>
    </row>
    <row r="6" spans="1:106" ht="16.8">
      <c r="A6" s="596"/>
      <c r="B6" s="2424"/>
      <c r="C6" s="2197"/>
      <c r="D6" s="2426"/>
      <c r="E6" s="289"/>
      <c r="F6" s="985" t="s">
        <v>471</v>
      </c>
      <c r="G6" s="289"/>
      <c r="H6" s="985" t="s">
        <v>472</v>
      </c>
      <c r="I6" s="2499"/>
      <c r="J6" s="2501"/>
      <c r="K6" s="2185"/>
      <c r="L6" s="2185"/>
      <c r="M6" s="2183"/>
      <c r="N6" s="2185"/>
      <c r="O6" s="2185"/>
      <c r="P6" s="2185"/>
      <c r="Q6" s="2185"/>
      <c r="R6" s="2185"/>
      <c r="S6" s="2185"/>
      <c r="T6" s="2185"/>
      <c r="U6" s="2497"/>
      <c r="V6" s="2464"/>
      <c r="W6" s="2380"/>
      <c r="X6" s="2380" t="s">
        <v>467</v>
      </c>
      <c r="Y6" s="2380" t="s">
        <v>468</v>
      </c>
      <c r="Z6" s="2380" t="s">
        <v>470</v>
      </c>
      <c r="AA6" s="2380" t="s">
        <v>467</v>
      </c>
      <c r="AB6" s="2380" t="s">
        <v>468</v>
      </c>
      <c r="AC6" s="2380" t="s">
        <v>470</v>
      </c>
      <c r="AD6" s="2380" t="s">
        <v>467</v>
      </c>
      <c r="AE6" s="2380" t="s">
        <v>468</v>
      </c>
      <c r="AF6" s="2380" t="s">
        <v>470</v>
      </c>
      <c r="AG6" s="2502"/>
      <c r="AH6" s="2405"/>
      <c r="AI6" s="2380"/>
      <c r="AJ6" s="2380" t="s">
        <v>467</v>
      </c>
      <c r="AK6" s="2380" t="s">
        <v>468</v>
      </c>
      <c r="AL6" s="2380" t="s">
        <v>470</v>
      </c>
      <c r="AM6" s="2274" t="s">
        <v>467</v>
      </c>
      <c r="AN6" s="2450"/>
      <c r="AO6" s="2447"/>
      <c r="AP6" s="2444"/>
      <c r="AQ6" s="2259"/>
      <c r="AR6" s="519"/>
      <c r="AS6" s="520" t="s">
        <v>747</v>
      </c>
      <c r="AT6" s="2475"/>
      <c r="AU6" s="2478"/>
      <c r="AV6" s="986"/>
      <c r="AW6" s="2392"/>
      <c r="AX6" s="2392"/>
      <c r="AY6" s="2392"/>
      <c r="AZ6" s="2484"/>
      <c r="BA6" s="2392"/>
      <c r="BB6" s="2392"/>
      <c r="BC6" s="2392"/>
      <c r="BD6" s="2392"/>
      <c r="BE6" s="2392"/>
      <c r="BF6" s="2481"/>
      <c r="BG6" s="355"/>
      <c r="BH6" s="2486"/>
      <c r="BI6" s="2392"/>
      <c r="BJ6" s="2392"/>
      <c r="BK6" s="2392"/>
      <c r="BL6" s="2382"/>
      <c r="BM6" s="2377"/>
      <c r="BN6" s="2380"/>
      <c r="BO6" s="2380"/>
      <c r="BP6" s="2380"/>
      <c r="BQ6" s="2382"/>
      <c r="BR6" s="2463"/>
      <c r="BS6" s="1343"/>
      <c r="BT6" s="2455"/>
      <c r="BU6" s="2332"/>
      <c r="BV6" s="1344"/>
      <c r="BW6" s="953" t="s">
        <v>299</v>
      </c>
      <c r="BX6" s="310" t="s">
        <v>294</v>
      </c>
      <c r="BY6" s="309" t="s">
        <v>473</v>
      </c>
      <c r="BZ6" s="310" t="s">
        <v>299</v>
      </c>
      <c r="CA6" s="310" t="s">
        <v>294</v>
      </c>
      <c r="CB6" s="310" t="s">
        <v>473</v>
      </c>
      <c r="CC6" s="310" t="s">
        <v>299</v>
      </c>
      <c r="CD6" s="310" t="s">
        <v>294</v>
      </c>
      <c r="CE6" s="987" t="s">
        <v>473</v>
      </c>
      <c r="CF6" s="1343"/>
      <c r="CG6" s="2180"/>
      <c r="CH6" s="2419"/>
      <c r="CI6" s="776"/>
      <c r="CJ6" s="988" t="s">
        <v>765</v>
      </c>
      <c r="CK6" s="2419"/>
      <c r="CL6" s="2419"/>
      <c r="CM6" s="2490"/>
      <c r="CN6" s="2238"/>
      <c r="CO6" s="2457"/>
      <c r="CP6" s="2457"/>
      <c r="CQ6" s="2457"/>
      <c r="CR6" s="2268"/>
      <c r="CS6" s="1322"/>
      <c r="CT6" s="292"/>
      <c r="CU6" s="2238"/>
      <c r="CV6" s="2238"/>
      <c r="CW6" s="2238"/>
      <c r="CX6" s="2238"/>
      <c r="CY6" s="2457"/>
      <c r="CZ6" s="2238"/>
      <c r="DA6" s="2238"/>
      <c r="DB6" s="2268"/>
    </row>
    <row r="7" spans="1:106" ht="17.25" customHeight="1">
      <c r="A7" s="989" t="s">
        <v>474</v>
      </c>
      <c r="B7" s="652" t="s">
        <v>475</v>
      </c>
      <c r="C7" s="652" t="s">
        <v>301</v>
      </c>
      <c r="D7" s="521" t="s">
        <v>301</v>
      </c>
      <c r="E7" s="652" t="s">
        <v>475</v>
      </c>
      <c r="F7" s="652" t="s">
        <v>475</v>
      </c>
      <c r="G7" s="652" t="s">
        <v>301</v>
      </c>
      <c r="H7" s="652" t="s">
        <v>301</v>
      </c>
      <c r="I7" s="522" t="s">
        <v>301</v>
      </c>
      <c r="J7" s="655" t="s">
        <v>476</v>
      </c>
      <c r="K7" s="652" t="s">
        <v>301</v>
      </c>
      <c r="L7" s="689" t="s">
        <v>301</v>
      </c>
      <c r="M7" s="521" t="s">
        <v>476</v>
      </c>
      <c r="N7" s="652" t="s">
        <v>301</v>
      </c>
      <c r="O7" s="652" t="s">
        <v>301</v>
      </c>
      <c r="P7" s="521" t="s">
        <v>476</v>
      </c>
      <c r="Q7" s="652" t="s">
        <v>301</v>
      </c>
      <c r="R7" s="521" t="s">
        <v>301</v>
      </c>
      <c r="S7" s="521" t="s">
        <v>476</v>
      </c>
      <c r="T7" s="521" t="s">
        <v>301</v>
      </c>
      <c r="U7" s="653" t="s">
        <v>301</v>
      </c>
      <c r="V7" s="652" t="s">
        <v>476</v>
      </c>
      <c r="W7" s="521" t="s">
        <v>301</v>
      </c>
      <c r="X7" s="689" t="s">
        <v>301</v>
      </c>
      <c r="Y7" s="521" t="s">
        <v>476</v>
      </c>
      <c r="Z7" s="521" t="s">
        <v>301</v>
      </c>
      <c r="AA7" s="689" t="s">
        <v>301</v>
      </c>
      <c r="AB7" s="521" t="s">
        <v>476</v>
      </c>
      <c r="AC7" s="521" t="s">
        <v>301</v>
      </c>
      <c r="AD7" s="689" t="s">
        <v>301</v>
      </c>
      <c r="AE7" s="521" t="s">
        <v>476</v>
      </c>
      <c r="AF7" s="521" t="s">
        <v>301</v>
      </c>
      <c r="AG7" s="653" t="s">
        <v>301</v>
      </c>
      <c r="AH7" s="655" t="s">
        <v>476</v>
      </c>
      <c r="AI7" s="521" t="s">
        <v>301</v>
      </c>
      <c r="AJ7" s="521" t="s">
        <v>301</v>
      </c>
      <c r="AK7" s="521" t="s">
        <v>476</v>
      </c>
      <c r="AL7" s="521" t="s">
        <v>301</v>
      </c>
      <c r="AM7" s="653" t="s">
        <v>301</v>
      </c>
      <c r="AN7" s="652" t="s">
        <v>476</v>
      </c>
      <c r="AO7" s="521" t="s">
        <v>476</v>
      </c>
      <c r="AP7" s="521" t="s">
        <v>136</v>
      </c>
      <c r="AQ7" s="689" t="s">
        <v>477</v>
      </c>
      <c r="AR7" s="521" t="s">
        <v>478</v>
      </c>
      <c r="AS7" s="521" t="s">
        <v>478</v>
      </c>
      <c r="AT7" s="521" t="s">
        <v>478</v>
      </c>
      <c r="AU7" s="522" t="s">
        <v>479</v>
      </c>
      <c r="AV7" s="652" t="s">
        <v>136</v>
      </c>
      <c r="AW7" s="521" t="s">
        <v>136</v>
      </c>
      <c r="AX7" s="521" t="s">
        <v>136</v>
      </c>
      <c r="AY7" s="521" t="s">
        <v>136</v>
      </c>
      <c r="AZ7" s="652" t="s">
        <v>136</v>
      </c>
      <c r="BA7" s="521" t="s">
        <v>136</v>
      </c>
      <c r="BB7" s="521" t="s">
        <v>136</v>
      </c>
      <c r="BC7" s="521" t="s">
        <v>136</v>
      </c>
      <c r="BD7" s="521" t="s">
        <v>136</v>
      </c>
      <c r="BE7" s="521" t="s">
        <v>136</v>
      </c>
      <c r="BF7" s="653" t="s">
        <v>477</v>
      </c>
      <c r="BG7" s="792"/>
      <c r="BH7" s="655" t="s">
        <v>477</v>
      </c>
      <c r="BI7" s="521" t="s">
        <v>392</v>
      </c>
      <c r="BJ7" s="521" t="s">
        <v>136</v>
      </c>
      <c r="BK7" s="521" t="s">
        <v>392</v>
      </c>
      <c r="BL7" s="652" t="s">
        <v>136</v>
      </c>
      <c r="BM7" s="521" t="s">
        <v>480</v>
      </c>
      <c r="BN7" s="521" t="s">
        <v>392</v>
      </c>
      <c r="BO7" s="521" t="s">
        <v>136</v>
      </c>
      <c r="BP7" s="521" t="s">
        <v>392</v>
      </c>
      <c r="BQ7" s="521" t="s">
        <v>136</v>
      </c>
      <c r="BR7" s="653" t="s">
        <v>480</v>
      </c>
      <c r="BS7" s="792"/>
      <c r="BT7" s="990" t="s">
        <v>481</v>
      </c>
      <c r="BU7" s="991" t="s">
        <v>301</v>
      </c>
      <c r="BV7" s="1345"/>
      <c r="BW7" s="655" t="s">
        <v>136</v>
      </c>
      <c r="BX7" s="521" t="s">
        <v>301</v>
      </c>
      <c r="BY7" s="689" t="s">
        <v>301</v>
      </c>
      <c r="BZ7" s="521" t="s">
        <v>136</v>
      </c>
      <c r="CA7" s="521" t="s">
        <v>301</v>
      </c>
      <c r="CB7" s="521" t="s">
        <v>301</v>
      </c>
      <c r="CC7" s="521" t="s">
        <v>136</v>
      </c>
      <c r="CD7" s="521" t="s">
        <v>301</v>
      </c>
      <c r="CE7" s="653" t="s">
        <v>301</v>
      </c>
      <c r="CF7" s="792"/>
      <c r="CG7" s="655" t="s">
        <v>125</v>
      </c>
      <c r="CH7" s="521" t="s">
        <v>482</v>
      </c>
      <c r="CI7" s="521" t="s">
        <v>482</v>
      </c>
      <c r="CJ7" s="521" t="s">
        <v>482</v>
      </c>
      <c r="CK7" s="521" t="s">
        <v>136</v>
      </c>
      <c r="CL7" s="521" t="s">
        <v>136</v>
      </c>
      <c r="CM7" s="689" t="s">
        <v>136</v>
      </c>
      <c r="CN7" s="521" t="s">
        <v>483</v>
      </c>
      <c r="CO7" s="689" t="s">
        <v>483</v>
      </c>
      <c r="CP7" s="689" t="s">
        <v>483</v>
      </c>
      <c r="CQ7" s="689" t="s">
        <v>484</v>
      </c>
      <c r="CR7" s="653" t="s">
        <v>484</v>
      </c>
      <c r="CS7" s="792"/>
      <c r="CT7" s="655" t="s">
        <v>136</v>
      </c>
      <c r="CU7" s="689" t="s">
        <v>136</v>
      </c>
      <c r="CV7" s="689" t="s">
        <v>136</v>
      </c>
      <c r="CW7" s="689" t="s">
        <v>136</v>
      </c>
      <c r="CX7" s="689" t="s">
        <v>136</v>
      </c>
      <c r="CY7" s="689" t="s">
        <v>136</v>
      </c>
      <c r="CZ7" s="521" t="s">
        <v>136</v>
      </c>
      <c r="DA7" s="521" t="s">
        <v>392</v>
      </c>
      <c r="DB7" s="653" t="s">
        <v>392</v>
      </c>
    </row>
    <row r="8" spans="1:106" ht="15.75" customHeight="1">
      <c r="A8" s="656" t="s">
        <v>137</v>
      </c>
      <c r="B8" s="559">
        <v>1</v>
      </c>
      <c r="C8" s="559">
        <v>7</v>
      </c>
      <c r="D8" s="559">
        <v>4</v>
      </c>
      <c r="E8" s="559">
        <v>10</v>
      </c>
      <c r="F8" s="559">
        <v>10</v>
      </c>
      <c r="G8" s="559">
        <v>767</v>
      </c>
      <c r="H8" s="559">
        <v>511</v>
      </c>
      <c r="I8" s="659">
        <v>141</v>
      </c>
      <c r="J8" s="538">
        <v>38</v>
      </c>
      <c r="K8" s="795">
        <v>8414</v>
      </c>
      <c r="L8" s="992">
        <v>815</v>
      </c>
      <c r="M8" s="795">
        <v>2</v>
      </c>
      <c r="N8" s="482">
        <v>421</v>
      </c>
      <c r="O8" s="482">
        <v>24</v>
      </c>
      <c r="P8" s="422">
        <v>18</v>
      </c>
      <c r="Q8" s="482">
        <v>4571</v>
      </c>
      <c r="R8" s="482">
        <v>448</v>
      </c>
      <c r="S8" s="482">
        <v>4</v>
      </c>
      <c r="T8" s="482">
        <v>663</v>
      </c>
      <c r="U8" s="657">
        <v>54</v>
      </c>
      <c r="V8" s="993">
        <v>1</v>
      </c>
      <c r="W8" s="128">
        <v>63</v>
      </c>
      <c r="X8" s="422">
        <v>24</v>
      </c>
      <c r="Y8" s="795" t="s">
        <v>199</v>
      </c>
      <c r="Z8" s="128" t="s">
        <v>199</v>
      </c>
      <c r="AA8" s="422" t="s">
        <v>199</v>
      </c>
      <c r="AB8" s="795">
        <v>1</v>
      </c>
      <c r="AC8" s="128">
        <v>627</v>
      </c>
      <c r="AD8" s="422">
        <v>58</v>
      </c>
      <c r="AE8" s="482">
        <v>13</v>
      </c>
      <c r="AF8" s="482">
        <v>5185</v>
      </c>
      <c r="AG8" s="657">
        <v>502</v>
      </c>
      <c r="AH8" s="702" t="s">
        <v>199</v>
      </c>
      <c r="AI8" s="482" t="s">
        <v>199</v>
      </c>
      <c r="AJ8" s="482" t="s">
        <v>199</v>
      </c>
      <c r="AK8" s="994" t="s">
        <v>701</v>
      </c>
      <c r="AL8" s="482">
        <v>162</v>
      </c>
      <c r="AM8" s="111">
        <v>36</v>
      </c>
      <c r="AN8" s="993" t="s">
        <v>199</v>
      </c>
      <c r="AO8" s="482" t="s">
        <v>199</v>
      </c>
      <c r="AP8" s="128">
        <v>5</v>
      </c>
      <c r="AQ8" s="422">
        <v>6</v>
      </c>
      <c r="AR8" s="795">
        <v>895371</v>
      </c>
      <c r="AS8" s="995">
        <f>AR8/234530</f>
        <v>3.8177248113247773</v>
      </c>
      <c r="AT8" s="482">
        <v>936824</v>
      </c>
      <c r="AU8" s="552" t="s">
        <v>304</v>
      </c>
      <c r="AV8" s="993">
        <v>12</v>
      </c>
      <c r="AW8" s="482">
        <v>1</v>
      </c>
      <c r="AX8" s="482" t="s">
        <v>199</v>
      </c>
      <c r="AY8" s="128">
        <v>10</v>
      </c>
      <c r="AZ8" s="795">
        <v>1</v>
      </c>
      <c r="BA8" s="482" t="s">
        <v>199</v>
      </c>
      <c r="BB8" s="482" t="s">
        <v>199</v>
      </c>
      <c r="BC8" s="482" t="s">
        <v>199</v>
      </c>
      <c r="BD8" s="482" t="s">
        <v>199</v>
      </c>
      <c r="BE8" s="482" t="s">
        <v>199</v>
      </c>
      <c r="BF8" s="111">
        <v>1</v>
      </c>
      <c r="BG8" s="526"/>
      <c r="BH8" s="702">
        <v>3</v>
      </c>
      <c r="BI8" s="795">
        <v>19561</v>
      </c>
      <c r="BJ8" s="795">
        <v>1</v>
      </c>
      <c r="BK8" s="422">
        <v>31200</v>
      </c>
      <c r="BL8" s="795">
        <v>5</v>
      </c>
      <c r="BM8" s="482">
        <v>5</v>
      </c>
      <c r="BN8" s="482">
        <v>81690</v>
      </c>
      <c r="BO8" s="482">
        <v>2</v>
      </c>
      <c r="BP8" s="482">
        <v>1973</v>
      </c>
      <c r="BQ8" s="482">
        <v>5</v>
      </c>
      <c r="BR8" s="111">
        <v>29</v>
      </c>
      <c r="BS8" s="526"/>
      <c r="BT8" s="996">
        <v>2</v>
      </c>
      <c r="BU8" s="997">
        <v>2212</v>
      </c>
      <c r="BV8" s="1310"/>
      <c r="BW8" s="702" t="s">
        <v>199</v>
      </c>
      <c r="BX8" s="482" t="s">
        <v>199</v>
      </c>
      <c r="BY8" s="482" t="s">
        <v>199</v>
      </c>
      <c r="BZ8" s="559">
        <v>70</v>
      </c>
      <c r="CA8" s="482">
        <v>3011</v>
      </c>
      <c r="CB8" s="482">
        <v>3002</v>
      </c>
      <c r="CC8" s="559" t="s">
        <v>199</v>
      </c>
      <c r="CD8" s="482" t="s">
        <v>199</v>
      </c>
      <c r="CE8" s="111" t="s">
        <v>199</v>
      </c>
      <c r="CF8" s="526"/>
      <c r="CG8" s="538">
        <v>399</v>
      </c>
      <c r="CH8" s="795">
        <v>69</v>
      </c>
      <c r="CI8" s="795">
        <v>15</v>
      </c>
      <c r="CJ8" s="795">
        <v>15</v>
      </c>
      <c r="CK8" s="795">
        <v>2</v>
      </c>
      <c r="CL8" s="422">
        <v>3</v>
      </c>
      <c r="CM8" s="422">
        <v>6</v>
      </c>
      <c r="CN8" s="795">
        <v>61</v>
      </c>
      <c r="CO8" s="422">
        <v>17978</v>
      </c>
      <c r="CP8" s="422">
        <v>238</v>
      </c>
      <c r="CQ8" s="998">
        <v>241</v>
      </c>
      <c r="CR8" s="657">
        <v>86</v>
      </c>
      <c r="CS8" s="526"/>
      <c r="CT8" s="538">
        <v>558</v>
      </c>
      <c r="CU8" s="128">
        <v>23</v>
      </c>
      <c r="CV8" s="128">
        <v>2</v>
      </c>
      <c r="CW8" s="128">
        <v>471</v>
      </c>
      <c r="CX8" s="128">
        <v>53</v>
      </c>
      <c r="CY8" s="129">
        <v>9</v>
      </c>
      <c r="CZ8" s="508" t="s">
        <v>199</v>
      </c>
      <c r="DA8" s="795">
        <v>1064515</v>
      </c>
      <c r="DB8" s="657">
        <v>68765</v>
      </c>
    </row>
    <row r="9" spans="1:106" ht="15.75" customHeight="1">
      <c r="A9" s="1401" t="s">
        <v>138</v>
      </c>
      <c r="B9" s="1511" t="s">
        <v>304</v>
      </c>
      <c r="C9" s="1511" t="s">
        <v>304</v>
      </c>
      <c r="D9" s="1511" t="s">
        <v>304</v>
      </c>
      <c r="E9" s="1511">
        <v>26</v>
      </c>
      <c r="F9" s="1512">
        <v>22</v>
      </c>
      <c r="G9" s="1511">
        <v>1719</v>
      </c>
      <c r="H9" s="1512">
        <v>1247</v>
      </c>
      <c r="I9" s="1513">
        <v>317</v>
      </c>
      <c r="J9" s="1406">
        <v>51</v>
      </c>
      <c r="K9" s="1407">
        <v>13172</v>
      </c>
      <c r="L9" s="1408">
        <v>1486</v>
      </c>
      <c r="M9" s="1407">
        <v>1</v>
      </c>
      <c r="N9" s="1407">
        <v>400</v>
      </c>
      <c r="O9" s="1407">
        <v>62</v>
      </c>
      <c r="P9" s="1408">
        <v>26</v>
      </c>
      <c r="Q9" s="1407">
        <v>7223</v>
      </c>
      <c r="R9" s="1407">
        <v>722</v>
      </c>
      <c r="S9" s="1407">
        <v>1</v>
      </c>
      <c r="T9" s="1407">
        <v>308</v>
      </c>
      <c r="U9" s="1976">
        <v>19</v>
      </c>
      <c r="V9" s="1406" t="s">
        <v>304</v>
      </c>
      <c r="W9" s="1408" t="s">
        <v>304</v>
      </c>
      <c r="X9" s="1408" t="s">
        <v>304</v>
      </c>
      <c r="Y9" s="1407" t="s">
        <v>304</v>
      </c>
      <c r="Z9" s="1408" t="s">
        <v>304</v>
      </c>
      <c r="AA9" s="1408" t="s">
        <v>304</v>
      </c>
      <c r="AB9" s="1407" t="s">
        <v>304</v>
      </c>
      <c r="AC9" s="1408" t="s">
        <v>304</v>
      </c>
      <c r="AD9" s="1408" t="s">
        <v>304</v>
      </c>
      <c r="AE9" s="1407">
        <v>13</v>
      </c>
      <c r="AF9" s="1407">
        <v>7889</v>
      </c>
      <c r="AG9" s="2137">
        <v>718</v>
      </c>
      <c r="AH9" s="1406" t="s">
        <v>304</v>
      </c>
      <c r="AI9" s="1407" t="s">
        <v>304</v>
      </c>
      <c r="AJ9" s="1407" t="s">
        <v>304</v>
      </c>
      <c r="AK9" s="1407">
        <v>4</v>
      </c>
      <c r="AL9" s="1407">
        <v>204</v>
      </c>
      <c r="AM9" s="1409">
        <v>61</v>
      </c>
      <c r="AN9" s="1511">
        <v>1</v>
      </c>
      <c r="AO9" s="1407">
        <v>1</v>
      </c>
      <c r="AP9" s="1408">
        <v>4</v>
      </c>
      <c r="AQ9" s="1408">
        <v>5</v>
      </c>
      <c r="AR9" s="1407">
        <v>1381492</v>
      </c>
      <c r="AS9" s="1514">
        <v>4.3979999999999997</v>
      </c>
      <c r="AT9" s="1407">
        <v>1674167</v>
      </c>
      <c r="AU9" s="1513">
        <v>8969</v>
      </c>
      <c r="AV9" s="1511">
        <v>10</v>
      </c>
      <c r="AW9" s="1407">
        <v>1</v>
      </c>
      <c r="AX9" s="1407">
        <v>1</v>
      </c>
      <c r="AY9" s="1408">
        <v>3</v>
      </c>
      <c r="AZ9" s="1407">
        <v>3</v>
      </c>
      <c r="BA9" s="1407">
        <v>1</v>
      </c>
      <c r="BB9" s="1407">
        <v>1</v>
      </c>
      <c r="BC9" s="1407" t="s">
        <v>304</v>
      </c>
      <c r="BD9" s="1407" t="s">
        <v>304</v>
      </c>
      <c r="BE9" s="1407" t="s">
        <v>304</v>
      </c>
      <c r="BF9" s="1409">
        <v>23</v>
      </c>
      <c r="BG9" s="802"/>
      <c r="BH9" s="1406">
        <v>7</v>
      </c>
      <c r="BI9" s="1407">
        <v>27092</v>
      </c>
      <c r="BJ9" s="1407">
        <v>1</v>
      </c>
      <c r="BK9" s="1408">
        <v>34000</v>
      </c>
      <c r="BL9" s="1407">
        <v>3</v>
      </c>
      <c r="BM9" s="1407">
        <v>7</v>
      </c>
      <c r="BN9" s="1407">
        <v>97774</v>
      </c>
      <c r="BO9" s="1407">
        <v>6</v>
      </c>
      <c r="BP9" s="1407">
        <v>3619</v>
      </c>
      <c r="BQ9" s="1407">
        <v>5</v>
      </c>
      <c r="BR9" s="1409">
        <v>42</v>
      </c>
      <c r="BS9" s="802"/>
      <c r="BT9" s="1515">
        <v>3</v>
      </c>
      <c r="BU9" s="1516">
        <v>1546</v>
      </c>
      <c r="BV9" s="1517"/>
      <c r="BW9" s="1406" t="s">
        <v>199</v>
      </c>
      <c r="BX9" s="1407" t="s">
        <v>199</v>
      </c>
      <c r="BY9" s="1407" t="s">
        <v>199</v>
      </c>
      <c r="BZ9" s="1511">
        <v>84</v>
      </c>
      <c r="CA9" s="1407">
        <v>3332</v>
      </c>
      <c r="CB9" s="1407">
        <v>3027</v>
      </c>
      <c r="CC9" s="1511">
        <v>15</v>
      </c>
      <c r="CD9" s="1407">
        <v>548</v>
      </c>
      <c r="CE9" s="1409">
        <v>549</v>
      </c>
      <c r="CF9" s="802"/>
      <c r="CG9" s="1406">
        <v>415</v>
      </c>
      <c r="CH9" s="1407">
        <v>49</v>
      </c>
      <c r="CI9" s="1407">
        <v>19</v>
      </c>
      <c r="CJ9" s="1407">
        <v>19</v>
      </c>
      <c r="CK9" s="1407">
        <v>4</v>
      </c>
      <c r="CL9" s="1408" t="s">
        <v>304</v>
      </c>
      <c r="CM9" s="1408">
        <v>10</v>
      </c>
      <c r="CN9" s="1407">
        <v>65</v>
      </c>
      <c r="CO9" s="1408">
        <v>20111</v>
      </c>
      <c r="CP9" s="1408">
        <v>361</v>
      </c>
      <c r="CQ9" s="1408">
        <v>80</v>
      </c>
      <c r="CR9" s="1409">
        <v>136</v>
      </c>
      <c r="CS9" s="802"/>
      <c r="CT9" s="1406">
        <v>541</v>
      </c>
      <c r="CU9" s="1408">
        <v>10</v>
      </c>
      <c r="CV9" s="1408">
        <v>5</v>
      </c>
      <c r="CW9" s="1408">
        <v>483</v>
      </c>
      <c r="CX9" s="1408">
        <v>21</v>
      </c>
      <c r="CY9" s="1518">
        <v>22</v>
      </c>
      <c r="CZ9" s="1519" t="s">
        <v>304</v>
      </c>
      <c r="DA9" s="1407">
        <v>1184373.56</v>
      </c>
      <c r="DB9" s="1409">
        <v>28672.14</v>
      </c>
    </row>
    <row r="10" spans="1:106" ht="15.75" customHeight="1">
      <c r="A10" s="656" t="s">
        <v>139</v>
      </c>
      <c r="B10" s="551" t="s">
        <v>199</v>
      </c>
      <c r="C10" s="551" t="s">
        <v>199</v>
      </c>
      <c r="D10" s="551" t="s">
        <v>199</v>
      </c>
      <c r="E10" s="551">
        <v>10</v>
      </c>
      <c r="F10" s="551">
        <v>10</v>
      </c>
      <c r="G10" s="551">
        <v>237</v>
      </c>
      <c r="H10" s="551">
        <v>237</v>
      </c>
      <c r="I10" s="552">
        <v>54</v>
      </c>
      <c r="J10" s="531">
        <v>42</v>
      </c>
      <c r="K10" s="155">
        <v>11363</v>
      </c>
      <c r="L10" s="152">
        <v>851</v>
      </c>
      <c r="M10" s="155" t="s">
        <v>304</v>
      </c>
      <c r="N10" s="155" t="s">
        <v>304</v>
      </c>
      <c r="O10" s="155" t="s">
        <v>304</v>
      </c>
      <c r="P10" s="152">
        <v>19</v>
      </c>
      <c r="Q10" s="155">
        <v>6193</v>
      </c>
      <c r="R10" s="155">
        <v>522</v>
      </c>
      <c r="S10" s="155">
        <v>2</v>
      </c>
      <c r="T10" s="155">
        <v>284</v>
      </c>
      <c r="U10" s="1060">
        <v>24</v>
      </c>
      <c r="V10" s="551" t="s">
        <v>304</v>
      </c>
      <c r="W10" s="152" t="s">
        <v>304</v>
      </c>
      <c r="X10" s="152" t="s">
        <v>304</v>
      </c>
      <c r="Y10" s="155" t="s">
        <v>304</v>
      </c>
      <c r="Z10" s="152" t="s">
        <v>304</v>
      </c>
      <c r="AA10" s="152" t="s">
        <v>304</v>
      </c>
      <c r="AB10" s="155" t="s">
        <v>304</v>
      </c>
      <c r="AC10" s="152" t="s">
        <v>304</v>
      </c>
      <c r="AD10" s="152" t="s">
        <v>304</v>
      </c>
      <c r="AE10" s="155">
        <v>12</v>
      </c>
      <c r="AF10" s="155">
        <v>6957</v>
      </c>
      <c r="AG10" s="2095">
        <v>566</v>
      </c>
      <c r="AH10" s="531" t="s">
        <v>304</v>
      </c>
      <c r="AI10" s="155" t="s">
        <v>304</v>
      </c>
      <c r="AJ10" s="155" t="s">
        <v>304</v>
      </c>
      <c r="AK10" s="155">
        <v>5</v>
      </c>
      <c r="AL10" s="155">
        <v>915</v>
      </c>
      <c r="AM10" s="149">
        <v>71</v>
      </c>
      <c r="AN10" s="551" t="s">
        <v>199</v>
      </c>
      <c r="AO10" s="155">
        <v>1</v>
      </c>
      <c r="AP10" s="152">
        <v>8</v>
      </c>
      <c r="AQ10" s="152">
        <v>1</v>
      </c>
      <c r="AR10" s="155">
        <v>1073825</v>
      </c>
      <c r="AS10" s="260">
        <v>4.1106968268976791</v>
      </c>
      <c r="AT10" s="155">
        <v>851973</v>
      </c>
      <c r="AU10" s="552" t="s">
        <v>199</v>
      </c>
      <c r="AV10" s="551">
        <v>11</v>
      </c>
      <c r="AW10" s="155">
        <v>1</v>
      </c>
      <c r="AX10" s="155" t="s">
        <v>199</v>
      </c>
      <c r="AY10" s="152">
        <v>6</v>
      </c>
      <c r="AZ10" s="155">
        <v>2</v>
      </c>
      <c r="BA10" s="155" t="s">
        <v>199</v>
      </c>
      <c r="BB10" s="155" t="s">
        <v>199</v>
      </c>
      <c r="BC10" s="155">
        <v>1</v>
      </c>
      <c r="BD10" s="155" t="s">
        <v>199</v>
      </c>
      <c r="BE10" s="155">
        <v>1</v>
      </c>
      <c r="BF10" s="149">
        <v>42</v>
      </c>
      <c r="BG10" s="526"/>
      <c r="BH10" s="531">
        <f>3+1</f>
        <v>4</v>
      </c>
      <c r="BI10" s="155">
        <f>27827+3333</f>
        <v>31160</v>
      </c>
      <c r="BJ10" s="155">
        <v>1</v>
      </c>
      <c r="BK10" s="152">
        <v>11000</v>
      </c>
      <c r="BL10" s="155">
        <f>2+1</f>
        <v>3</v>
      </c>
      <c r="BM10" s="155">
        <f>4+1</f>
        <v>5</v>
      </c>
      <c r="BN10" s="155">
        <f>48560+17000</f>
        <v>65560</v>
      </c>
      <c r="BO10" s="155">
        <f>3+1</f>
        <v>4</v>
      </c>
      <c r="BP10" s="155">
        <f>1703+603</f>
        <v>2306</v>
      </c>
      <c r="BQ10" s="155">
        <f>1+2+1</f>
        <v>4</v>
      </c>
      <c r="BR10" s="149">
        <f>1+16+4</f>
        <v>21</v>
      </c>
      <c r="BS10" s="526"/>
      <c r="BT10" s="553">
        <v>4</v>
      </c>
      <c r="BU10" s="554">
        <v>3020</v>
      </c>
      <c r="BV10" s="1310"/>
      <c r="BW10" s="531">
        <v>48</v>
      </c>
      <c r="BX10" s="155">
        <v>3684</v>
      </c>
      <c r="BY10" s="155">
        <v>3495</v>
      </c>
      <c r="BZ10" s="551">
        <v>2</v>
      </c>
      <c r="CA10" s="155">
        <v>90</v>
      </c>
      <c r="CB10" s="155">
        <v>56</v>
      </c>
      <c r="CC10" s="551" t="s">
        <v>199</v>
      </c>
      <c r="CD10" s="155" t="s">
        <v>199</v>
      </c>
      <c r="CE10" s="149" t="s">
        <v>199</v>
      </c>
      <c r="CF10" s="526"/>
      <c r="CG10" s="531">
        <v>404</v>
      </c>
      <c r="CH10" s="155">
        <v>60</v>
      </c>
      <c r="CI10" s="155">
        <v>13</v>
      </c>
      <c r="CJ10" s="155">
        <v>13</v>
      </c>
      <c r="CK10" s="155">
        <v>3</v>
      </c>
      <c r="CL10" s="152">
        <v>8</v>
      </c>
      <c r="CM10" s="152" t="s">
        <v>199</v>
      </c>
      <c r="CN10" s="155">
        <v>89</v>
      </c>
      <c r="CO10" s="152">
        <v>12801</v>
      </c>
      <c r="CP10" s="152">
        <v>180</v>
      </c>
      <c r="CQ10" s="152">
        <v>292</v>
      </c>
      <c r="CR10" s="149">
        <v>193</v>
      </c>
      <c r="CS10" s="526"/>
      <c r="CT10" s="531">
        <v>166</v>
      </c>
      <c r="CU10" s="152">
        <v>19</v>
      </c>
      <c r="CV10" s="152">
        <v>12</v>
      </c>
      <c r="CW10" s="152">
        <v>65</v>
      </c>
      <c r="CX10" s="152">
        <v>43</v>
      </c>
      <c r="CY10" s="153">
        <v>27</v>
      </c>
      <c r="CZ10" s="154" t="s">
        <v>304</v>
      </c>
      <c r="DA10" s="155">
        <v>1111874</v>
      </c>
      <c r="DB10" s="149">
        <v>56815</v>
      </c>
    </row>
    <row r="11" spans="1:106" ht="15.75" customHeight="1">
      <c r="A11" s="658" t="s">
        <v>140</v>
      </c>
      <c r="B11" s="1460" t="s">
        <v>199</v>
      </c>
      <c r="C11" s="1460" t="s">
        <v>199</v>
      </c>
      <c r="D11" s="1460" t="s">
        <v>199</v>
      </c>
      <c r="E11" s="1460">
        <v>13</v>
      </c>
      <c r="F11" s="1460">
        <v>13</v>
      </c>
      <c r="G11" s="1460">
        <v>506</v>
      </c>
      <c r="H11" s="1460">
        <v>506</v>
      </c>
      <c r="I11" s="1461">
        <v>82</v>
      </c>
      <c r="J11" s="1436">
        <v>41</v>
      </c>
      <c r="K11" s="1445">
        <v>10083</v>
      </c>
      <c r="L11" s="1447">
        <v>724</v>
      </c>
      <c r="M11" s="1445" t="s">
        <v>199</v>
      </c>
      <c r="N11" s="1445" t="s">
        <v>199</v>
      </c>
      <c r="O11" s="1445" t="s">
        <v>199</v>
      </c>
      <c r="P11" s="1447">
        <v>24</v>
      </c>
      <c r="Q11" s="1445">
        <v>5385</v>
      </c>
      <c r="R11" s="1445">
        <v>486</v>
      </c>
      <c r="S11" s="1445">
        <v>2</v>
      </c>
      <c r="T11" s="1445">
        <v>123</v>
      </c>
      <c r="U11" s="1431">
        <v>14</v>
      </c>
      <c r="V11" s="1436" t="s">
        <v>199</v>
      </c>
      <c r="W11" s="1447" t="s">
        <v>199</v>
      </c>
      <c r="X11" s="1447" t="s">
        <v>199</v>
      </c>
      <c r="Y11" s="1445" t="s">
        <v>199</v>
      </c>
      <c r="Z11" s="1447" t="s">
        <v>199</v>
      </c>
      <c r="AA11" s="1447" t="s">
        <v>199</v>
      </c>
      <c r="AB11" s="1445" t="s">
        <v>199</v>
      </c>
      <c r="AC11" s="1447" t="s">
        <v>199</v>
      </c>
      <c r="AD11" s="1447" t="s">
        <v>199</v>
      </c>
      <c r="AE11" s="1445">
        <v>13</v>
      </c>
      <c r="AF11" s="1445">
        <v>6888</v>
      </c>
      <c r="AG11" s="2138">
        <v>565</v>
      </c>
      <c r="AH11" s="1436" t="s">
        <v>199</v>
      </c>
      <c r="AI11" s="1445" t="s">
        <v>199</v>
      </c>
      <c r="AJ11" s="1445" t="s">
        <v>199</v>
      </c>
      <c r="AK11" s="1445">
        <v>3</v>
      </c>
      <c r="AL11" s="1445">
        <v>746</v>
      </c>
      <c r="AM11" s="1431">
        <v>59</v>
      </c>
      <c r="AN11" s="1460" t="s">
        <v>199</v>
      </c>
      <c r="AO11" s="1445" t="s">
        <v>199</v>
      </c>
      <c r="AP11" s="1447">
        <v>5</v>
      </c>
      <c r="AQ11" s="1447">
        <v>3</v>
      </c>
      <c r="AR11" s="1445">
        <v>532449</v>
      </c>
      <c r="AS11" s="1462">
        <v>2.4910000000000001</v>
      </c>
      <c r="AT11" s="1445">
        <v>599710</v>
      </c>
      <c r="AU11" s="1461" t="s">
        <v>199</v>
      </c>
      <c r="AV11" s="1460">
        <v>2</v>
      </c>
      <c r="AW11" s="1445" t="s">
        <v>199</v>
      </c>
      <c r="AX11" s="1445" t="s">
        <v>199</v>
      </c>
      <c r="AY11" s="1447">
        <v>1</v>
      </c>
      <c r="AZ11" s="1445">
        <v>1</v>
      </c>
      <c r="BA11" s="1445" t="s">
        <v>199</v>
      </c>
      <c r="BB11" s="1445" t="s">
        <v>199</v>
      </c>
      <c r="BC11" s="1445" t="s">
        <v>199</v>
      </c>
      <c r="BD11" s="1445" t="s">
        <v>199</v>
      </c>
      <c r="BE11" s="1445" t="s">
        <v>199</v>
      </c>
      <c r="BF11" s="1431">
        <v>28</v>
      </c>
      <c r="BG11" s="526"/>
      <c r="BH11" s="1436">
        <v>4</v>
      </c>
      <c r="BI11" s="1445">
        <v>19512</v>
      </c>
      <c r="BJ11" s="1445">
        <v>2</v>
      </c>
      <c r="BK11" s="1447">
        <v>48576</v>
      </c>
      <c r="BL11" s="1445">
        <v>3</v>
      </c>
      <c r="BM11" s="1445">
        <v>3</v>
      </c>
      <c r="BN11" s="1445">
        <v>63326</v>
      </c>
      <c r="BO11" s="1445">
        <v>3</v>
      </c>
      <c r="BP11" s="1445">
        <v>3330</v>
      </c>
      <c r="BQ11" s="1445">
        <v>3</v>
      </c>
      <c r="BR11" s="1431">
        <v>21</v>
      </c>
      <c r="BS11" s="526"/>
      <c r="BT11" s="1464">
        <v>1</v>
      </c>
      <c r="BU11" s="1003">
        <v>1532</v>
      </c>
      <c r="BV11" s="1310"/>
      <c r="BW11" s="1436" t="s">
        <v>199</v>
      </c>
      <c r="BX11" s="1445" t="s">
        <v>199</v>
      </c>
      <c r="BY11" s="1445" t="s">
        <v>199</v>
      </c>
      <c r="BZ11" s="1460">
        <v>52</v>
      </c>
      <c r="CA11" s="1445">
        <v>2049</v>
      </c>
      <c r="CB11" s="1445">
        <v>2168</v>
      </c>
      <c r="CC11" s="1460" t="s">
        <v>199</v>
      </c>
      <c r="CD11" s="1445" t="s">
        <v>199</v>
      </c>
      <c r="CE11" s="1431" t="s">
        <v>199</v>
      </c>
      <c r="CF11" s="526"/>
      <c r="CG11" s="1436">
        <v>421</v>
      </c>
      <c r="CH11" s="1445">
        <v>87</v>
      </c>
      <c r="CI11" s="1445">
        <v>20</v>
      </c>
      <c r="CJ11" s="1445">
        <v>12</v>
      </c>
      <c r="CK11" s="1445">
        <v>5</v>
      </c>
      <c r="CL11" s="1447">
        <v>5</v>
      </c>
      <c r="CM11" s="1447">
        <v>8</v>
      </c>
      <c r="CN11" s="1445">
        <v>108</v>
      </c>
      <c r="CO11" s="1447">
        <v>14589</v>
      </c>
      <c r="CP11" s="1447">
        <v>91</v>
      </c>
      <c r="CQ11" s="1447">
        <v>136</v>
      </c>
      <c r="CR11" s="1431">
        <v>136</v>
      </c>
      <c r="CS11" s="526"/>
      <c r="CT11" s="1436">
        <v>134</v>
      </c>
      <c r="CU11" s="1447">
        <v>23</v>
      </c>
      <c r="CV11" s="1447">
        <v>5</v>
      </c>
      <c r="CW11" s="1447">
        <v>46</v>
      </c>
      <c r="CX11" s="1447">
        <v>9</v>
      </c>
      <c r="CY11" s="1465">
        <v>28</v>
      </c>
      <c r="CZ11" s="1466">
        <v>23</v>
      </c>
      <c r="DA11" s="1445">
        <v>972552</v>
      </c>
      <c r="DB11" s="1431">
        <v>14729</v>
      </c>
    </row>
    <row r="12" spans="1:106" s="1207" customFormat="1" ht="15.75" customHeight="1">
      <c r="A12" s="656" t="s">
        <v>141</v>
      </c>
      <c r="B12" s="551">
        <v>3</v>
      </c>
      <c r="C12" s="551">
        <v>28</v>
      </c>
      <c r="D12" s="551">
        <v>10</v>
      </c>
      <c r="E12" s="551">
        <v>12</v>
      </c>
      <c r="F12" s="551">
        <v>9</v>
      </c>
      <c r="G12" s="551">
        <v>1023</v>
      </c>
      <c r="H12" s="551">
        <v>435</v>
      </c>
      <c r="I12" s="552">
        <v>136</v>
      </c>
      <c r="J12" s="531">
        <v>41</v>
      </c>
      <c r="K12" s="155">
        <v>12965</v>
      </c>
      <c r="L12" s="152">
        <v>903</v>
      </c>
      <c r="M12" s="155">
        <v>1</v>
      </c>
      <c r="N12" s="155">
        <v>586</v>
      </c>
      <c r="O12" s="155">
        <v>32</v>
      </c>
      <c r="P12" s="152">
        <v>23</v>
      </c>
      <c r="Q12" s="155">
        <v>6852</v>
      </c>
      <c r="R12" s="155">
        <v>569</v>
      </c>
      <c r="S12" s="155">
        <v>4</v>
      </c>
      <c r="T12" s="155">
        <v>633</v>
      </c>
      <c r="U12" s="149">
        <v>69</v>
      </c>
      <c r="V12" s="551" t="s">
        <v>304</v>
      </c>
      <c r="W12" s="551" t="s">
        <v>304</v>
      </c>
      <c r="X12" s="551" t="s">
        <v>304</v>
      </c>
      <c r="Y12" s="551" t="s">
        <v>304</v>
      </c>
      <c r="Z12" s="551" t="s">
        <v>304</v>
      </c>
      <c r="AA12" s="551" t="s">
        <v>304</v>
      </c>
      <c r="AB12" s="155">
        <v>1</v>
      </c>
      <c r="AC12" s="152">
        <v>823</v>
      </c>
      <c r="AD12" s="152">
        <v>63</v>
      </c>
      <c r="AE12" s="155">
        <v>14</v>
      </c>
      <c r="AF12" s="152">
        <v>8680</v>
      </c>
      <c r="AG12" s="2095">
        <v>765</v>
      </c>
      <c r="AH12" s="531" t="s">
        <v>304</v>
      </c>
      <c r="AI12" s="155" t="s">
        <v>304</v>
      </c>
      <c r="AJ12" s="155" t="s">
        <v>304</v>
      </c>
      <c r="AK12" s="551">
        <v>3</v>
      </c>
      <c r="AL12" s="155">
        <v>1002</v>
      </c>
      <c r="AM12" s="149">
        <v>94</v>
      </c>
      <c r="AN12" s="551" t="s">
        <v>304</v>
      </c>
      <c r="AO12" s="155" t="s">
        <v>304</v>
      </c>
      <c r="AP12" s="152">
        <v>6</v>
      </c>
      <c r="AQ12" s="152">
        <v>3</v>
      </c>
      <c r="AR12" s="155">
        <v>577349</v>
      </c>
      <c r="AS12" s="260">
        <v>2.0938242323356508</v>
      </c>
      <c r="AT12" s="155">
        <v>528418</v>
      </c>
      <c r="AU12" s="552" t="s">
        <v>304</v>
      </c>
      <c r="AV12" s="551">
        <v>10</v>
      </c>
      <c r="AW12" s="155" t="s">
        <v>304</v>
      </c>
      <c r="AX12" s="155">
        <v>1</v>
      </c>
      <c r="AY12" s="152">
        <v>9</v>
      </c>
      <c r="AZ12" s="155" t="s">
        <v>304</v>
      </c>
      <c r="BA12" s="155" t="s">
        <v>304</v>
      </c>
      <c r="BB12" s="155" t="s">
        <v>304</v>
      </c>
      <c r="BC12" s="155" t="s">
        <v>304</v>
      </c>
      <c r="BD12" s="155" t="s">
        <v>304</v>
      </c>
      <c r="BE12" s="155" t="s">
        <v>304</v>
      </c>
      <c r="BF12" s="149">
        <v>14</v>
      </c>
      <c r="BG12" s="526"/>
      <c r="BH12" s="531">
        <v>9</v>
      </c>
      <c r="BI12" s="155">
        <v>31710</v>
      </c>
      <c r="BJ12" s="155">
        <v>1</v>
      </c>
      <c r="BK12" s="152">
        <v>22000</v>
      </c>
      <c r="BL12" s="155">
        <v>5</v>
      </c>
      <c r="BM12" s="155">
        <v>7</v>
      </c>
      <c r="BN12" s="155">
        <v>168525</v>
      </c>
      <c r="BO12" s="155">
        <v>3</v>
      </c>
      <c r="BP12" s="155">
        <v>3319</v>
      </c>
      <c r="BQ12" s="155">
        <v>5</v>
      </c>
      <c r="BR12" s="149">
        <v>34</v>
      </c>
      <c r="BS12" s="526"/>
      <c r="BT12" s="553">
        <v>4</v>
      </c>
      <c r="BU12" s="554">
        <v>3663</v>
      </c>
      <c r="BV12" s="1310"/>
      <c r="BW12" s="531" t="s">
        <v>304</v>
      </c>
      <c r="BX12" s="155" t="s">
        <v>304</v>
      </c>
      <c r="BY12" s="155" t="s">
        <v>304</v>
      </c>
      <c r="BZ12" s="551">
        <v>13</v>
      </c>
      <c r="CA12" s="155">
        <v>829</v>
      </c>
      <c r="CB12" s="155">
        <v>829</v>
      </c>
      <c r="CC12" s="551">
        <v>57</v>
      </c>
      <c r="CD12" s="155">
        <v>2255</v>
      </c>
      <c r="CE12" s="149">
        <v>2050</v>
      </c>
      <c r="CF12" s="526"/>
      <c r="CG12" s="531">
        <v>374</v>
      </c>
      <c r="CH12" s="155">
        <v>47</v>
      </c>
      <c r="CI12" s="155">
        <v>13</v>
      </c>
      <c r="CJ12" s="155">
        <v>13</v>
      </c>
      <c r="CK12" s="155">
        <v>3</v>
      </c>
      <c r="CL12" s="152" t="s">
        <v>304</v>
      </c>
      <c r="CM12" s="152">
        <v>10</v>
      </c>
      <c r="CN12" s="155">
        <v>41</v>
      </c>
      <c r="CO12" s="152">
        <v>13555</v>
      </c>
      <c r="CP12" s="152">
        <v>171</v>
      </c>
      <c r="CQ12" s="152">
        <v>243</v>
      </c>
      <c r="CR12" s="149">
        <v>189</v>
      </c>
      <c r="CS12" s="526"/>
      <c r="CT12" s="531">
        <v>219</v>
      </c>
      <c r="CU12" s="152">
        <v>27</v>
      </c>
      <c r="CV12" s="152">
        <v>9</v>
      </c>
      <c r="CW12" s="152">
        <v>38</v>
      </c>
      <c r="CX12" s="152">
        <v>67</v>
      </c>
      <c r="CY12" s="153">
        <v>78</v>
      </c>
      <c r="CZ12" s="154" t="s">
        <v>304</v>
      </c>
      <c r="DA12" s="155">
        <v>1041763</v>
      </c>
      <c r="DB12" s="149">
        <v>1089024</v>
      </c>
    </row>
    <row r="13" spans="1:106" ht="15.75" customHeight="1">
      <c r="A13" s="658" t="s">
        <v>142</v>
      </c>
      <c r="B13" s="526" t="s">
        <v>199</v>
      </c>
      <c r="C13" s="1445" t="s">
        <v>199</v>
      </c>
      <c r="D13" s="1460" t="s">
        <v>199</v>
      </c>
      <c r="E13" s="1460">
        <v>15</v>
      </c>
      <c r="F13" s="1460">
        <v>12</v>
      </c>
      <c r="G13" s="1460">
        <v>890</v>
      </c>
      <c r="H13" s="1460">
        <v>137</v>
      </c>
      <c r="I13" s="1461">
        <v>140</v>
      </c>
      <c r="J13" s="1436">
        <v>38</v>
      </c>
      <c r="K13" s="1445">
        <v>12043</v>
      </c>
      <c r="L13" s="1447">
        <v>830</v>
      </c>
      <c r="M13" s="1445">
        <v>1</v>
      </c>
      <c r="N13" s="1445">
        <v>555</v>
      </c>
      <c r="O13" s="1445">
        <v>28</v>
      </c>
      <c r="P13" s="1447">
        <v>19</v>
      </c>
      <c r="Q13" s="1445">
        <v>6325</v>
      </c>
      <c r="R13" s="1445">
        <v>504</v>
      </c>
      <c r="S13" s="1445">
        <v>2</v>
      </c>
      <c r="T13" s="1445">
        <v>619</v>
      </c>
      <c r="U13" s="1431">
        <v>44</v>
      </c>
      <c r="V13" s="1460" t="s">
        <v>199</v>
      </c>
      <c r="W13" s="1460" t="s">
        <v>199</v>
      </c>
      <c r="X13" s="1460" t="s">
        <v>199</v>
      </c>
      <c r="Y13" s="1460" t="s">
        <v>199</v>
      </c>
      <c r="Z13" s="1460" t="s">
        <v>199</v>
      </c>
      <c r="AA13" s="1447" t="s">
        <v>199</v>
      </c>
      <c r="AB13" s="1445">
        <v>2</v>
      </c>
      <c r="AC13" s="1447">
        <v>846</v>
      </c>
      <c r="AD13" s="1447">
        <v>82</v>
      </c>
      <c r="AE13" s="1445">
        <v>11</v>
      </c>
      <c r="AF13" s="1447">
        <v>6372</v>
      </c>
      <c r="AG13" s="2138">
        <v>574</v>
      </c>
      <c r="AH13" s="1436" t="s">
        <v>199</v>
      </c>
      <c r="AI13" s="1445" t="s">
        <v>199</v>
      </c>
      <c r="AJ13" s="1445" t="s">
        <v>199</v>
      </c>
      <c r="AK13" s="1460">
        <v>1</v>
      </c>
      <c r="AL13" s="1445">
        <v>1040</v>
      </c>
      <c r="AM13" s="1431">
        <v>76</v>
      </c>
      <c r="AN13" s="1460" t="s">
        <v>199</v>
      </c>
      <c r="AO13" s="1445">
        <v>1</v>
      </c>
      <c r="AP13" s="1447">
        <v>5</v>
      </c>
      <c r="AQ13" s="1447">
        <v>5</v>
      </c>
      <c r="AR13" s="1445">
        <v>708515</v>
      </c>
      <c r="AS13" s="1462">
        <v>2.4312999999999998</v>
      </c>
      <c r="AT13" s="1445">
        <v>703675</v>
      </c>
      <c r="AU13" s="1461">
        <v>5088</v>
      </c>
      <c r="AV13" s="1460">
        <v>18</v>
      </c>
      <c r="AW13" s="1445">
        <v>1</v>
      </c>
      <c r="AX13" s="1445">
        <v>2</v>
      </c>
      <c r="AY13" s="1447">
        <v>10</v>
      </c>
      <c r="AZ13" s="1445">
        <v>3</v>
      </c>
      <c r="BA13" s="1445" t="s">
        <v>304</v>
      </c>
      <c r="BB13" s="1445">
        <v>1</v>
      </c>
      <c r="BC13" s="1445" t="s">
        <v>304</v>
      </c>
      <c r="BD13" s="1445" t="s">
        <v>304</v>
      </c>
      <c r="BE13" s="1445" t="s">
        <v>304</v>
      </c>
      <c r="BF13" s="1431" t="s">
        <v>199</v>
      </c>
      <c r="BG13" s="526"/>
      <c r="BH13" s="1436">
        <v>7</v>
      </c>
      <c r="BI13" s="1445">
        <v>24408</v>
      </c>
      <c r="BJ13" s="1445">
        <v>1</v>
      </c>
      <c r="BK13" s="1447">
        <v>29458</v>
      </c>
      <c r="BL13" s="1445">
        <v>8</v>
      </c>
      <c r="BM13" s="1445">
        <v>9</v>
      </c>
      <c r="BN13" s="1445">
        <v>224741</v>
      </c>
      <c r="BO13" s="1445" t="s">
        <v>304</v>
      </c>
      <c r="BP13" s="1445" t="s">
        <v>304</v>
      </c>
      <c r="BQ13" s="1445">
        <v>10</v>
      </c>
      <c r="BR13" s="1431">
        <v>35</v>
      </c>
      <c r="BS13" s="526"/>
      <c r="BT13" s="1464">
        <v>1</v>
      </c>
      <c r="BU13" s="1003">
        <v>2007</v>
      </c>
      <c r="BV13" s="1520"/>
      <c r="BW13" s="1436" t="s">
        <v>304</v>
      </c>
      <c r="BX13" s="1445" t="s">
        <v>304</v>
      </c>
      <c r="BY13" s="1445" t="s">
        <v>304</v>
      </c>
      <c r="BZ13" s="1445" t="s">
        <v>304</v>
      </c>
      <c r="CA13" s="1445" t="s">
        <v>304</v>
      </c>
      <c r="CB13" s="1445" t="s">
        <v>304</v>
      </c>
      <c r="CC13" s="1445">
        <v>61</v>
      </c>
      <c r="CD13" s="1445">
        <v>2821</v>
      </c>
      <c r="CE13" s="1431">
        <v>2532</v>
      </c>
      <c r="CF13" s="526"/>
      <c r="CG13" s="1436">
        <v>430</v>
      </c>
      <c r="CH13" s="1445">
        <v>69</v>
      </c>
      <c r="CI13" s="1521">
        <v>12</v>
      </c>
      <c r="CJ13" s="1445">
        <v>12</v>
      </c>
      <c r="CK13" s="1445">
        <v>4</v>
      </c>
      <c r="CL13" s="1447">
        <v>3</v>
      </c>
      <c r="CM13" s="1447">
        <v>6</v>
      </c>
      <c r="CN13" s="1445">
        <v>70</v>
      </c>
      <c r="CO13" s="1447">
        <v>14033</v>
      </c>
      <c r="CP13" s="1447">
        <v>127</v>
      </c>
      <c r="CQ13" s="1447">
        <v>317</v>
      </c>
      <c r="CR13" s="1431">
        <v>151</v>
      </c>
      <c r="CS13" s="526"/>
      <c r="CT13" s="1436">
        <v>77</v>
      </c>
      <c r="CU13" s="1447">
        <v>12</v>
      </c>
      <c r="CV13" s="1447">
        <v>5</v>
      </c>
      <c r="CW13" s="1447">
        <v>6</v>
      </c>
      <c r="CX13" s="1447">
        <v>48</v>
      </c>
      <c r="CY13" s="1465">
        <v>6</v>
      </c>
      <c r="CZ13" s="1466" t="s">
        <v>304</v>
      </c>
      <c r="DA13" s="1445">
        <v>1100130.8899999999</v>
      </c>
      <c r="DB13" s="1431">
        <v>38260.42</v>
      </c>
    </row>
    <row r="14" spans="1:106" ht="15.75" customHeight="1">
      <c r="A14" s="656" t="s">
        <v>143</v>
      </c>
      <c r="B14" s="551" t="s">
        <v>199</v>
      </c>
      <c r="C14" s="551" t="s">
        <v>199</v>
      </c>
      <c r="D14" s="551" t="s">
        <v>199</v>
      </c>
      <c r="E14" s="551">
        <v>14</v>
      </c>
      <c r="F14" s="551">
        <v>9</v>
      </c>
      <c r="G14" s="551">
        <v>1148</v>
      </c>
      <c r="H14" s="551">
        <v>910</v>
      </c>
      <c r="I14" s="552">
        <v>171</v>
      </c>
      <c r="J14" s="531">
        <v>36</v>
      </c>
      <c r="K14" s="155">
        <v>10955</v>
      </c>
      <c r="L14" s="152">
        <v>879</v>
      </c>
      <c r="M14" s="155">
        <v>1</v>
      </c>
      <c r="N14" s="155">
        <v>572</v>
      </c>
      <c r="O14" s="155">
        <v>31</v>
      </c>
      <c r="P14" s="152">
        <v>15</v>
      </c>
      <c r="Q14" s="155">
        <v>5780</v>
      </c>
      <c r="R14" s="155">
        <v>504</v>
      </c>
      <c r="S14" s="155">
        <v>1</v>
      </c>
      <c r="T14" s="155">
        <v>402</v>
      </c>
      <c r="U14" s="149">
        <v>27</v>
      </c>
      <c r="V14" s="551" t="s">
        <v>304</v>
      </c>
      <c r="W14" s="152" t="s">
        <v>304</v>
      </c>
      <c r="X14" s="152" t="s">
        <v>304</v>
      </c>
      <c r="Y14" s="155" t="s">
        <v>304</v>
      </c>
      <c r="Z14" s="152" t="s">
        <v>304</v>
      </c>
      <c r="AA14" s="152" t="s">
        <v>304</v>
      </c>
      <c r="AB14" s="155">
        <v>1</v>
      </c>
      <c r="AC14" s="152">
        <v>837</v>
      </c>
      <c r="AD14" s="152">
        <v>70</v>
      </c>
      <c r="AE14" s="155">
        <v>12</v>
      </c>
      <c r="AF14" s="155">
        <v>8862</v>
      </c>
      <c r="AG14" s="2095">
        <v>775</v>
      </c>
      <c r="AH14" s="531" t="s">
        <v>304</v>
      </c>
      <c r="AI14" s="155" t="s">
        <v>304</v>
      </c>
      <c r="AJ14" s="155" t="s">
        <v>304</v>
      </c>
      <c r="AK14" s="155">
        <v>1</v>
      </c>
      <c r="AL14" s="155">
        <v>241</v>
      </c>
      <c r="AM14" s="149">
        <v>47</v>
      </c>
      <c r="AN14" s="551" t="s">
        <v>304</v>
      </c>
      <c r="AO14" s="155" t="s">
        <v>304</v>
      </c>
      <c r="AP14" s="152">
        <v>4</v>
      </c>
      <c r="AQ14" s="152">
        <v>5</v>
      </c>
      <c r="AR14" s="155">
        <v>404025</v>
      </c>
      <c r="AS14" s="260">
        <v>1.7</v>
      </c>
      <c r="AT14" s="155">
        <v>740375</v>
      </c>
      <c r="AU14" s="552" t="s">
        <v>304</v>
      </c>
      <c r="AV14" s="551">
        <v>8</v>
      </c>
      <c r="AW14" s="155">
        <v>1</v>
      </c>
      <c r="AX14" s="155" t="s">
        <v>304</v>
      </c>
      <c r="AY14" s="152">
        <v>5</v>
      </c>
      <c r="AZ14" s="155">
        <v>1</v>
      </c>
      <c r="BA14" s="155" t="s">
        <v>304</v>
      </c>
      <c r="BB14" s="155" t="s">
        <v>304</v>
      </c>
      <c r="BC14" s="155">
        <v>1</v>
      </c>
      <c r="BD14" s="155" t="s">
        <v>304</v>
      </c>
      <c r="BE14" s="155" t="s">
        <v>304</v>
      </c>
      <c r="BF14" s="149">
        <v>8</v>
      </c>
      <c r="BG14" s="526"/>
      <c r="BH14" s="531">
        <v>7</v>
      </c>
      <c r="BI14" s="155">
        <v>8656</v>
      </c>
      <c r="BJ14" s="155">
        <v>1</v>
      </c>
      <c r="BK14" s="152">
        <v>73175</v>
      </c>
      <c r="BL14" s="155">
        <v>2</v>
      </c>
      <c r="BM14" s="155">
        <v>2</v>
      </c>
      <c r="BN14" s="155">
        <v>34210</v>
      </c>
      <c r="BO14" s="155">
        <v>4</v>
      </c>
      <c r="BP14" s="155">
        <v>3000</v>
      </c>
      <c r="BQ14" s="155">
        <v>4</v>
      </c>
      <c r="BR14" s="149">
        <v>22</v>
      </c>
      <c r="BS14" s="526"/>
      <c r="BT14" s="553">
        <v>1</v>
      </c>
      <c r="BU14" s="554">
        <v>1202</v>
      </c>
      <c r="BV14" s="1310"/>
      <c r="BW14" s="531" t="s">
        <v>304</v>
      </c>
      <c r="BX14" s="155" t="s">
        <v>304</v>
      </c>
      <c r="BY14" s="155" t="s">
        <v>304</v>
      </c>
      <c r="BZ14" s="551">
        <v>101</v>
      </c>
      <c r="CA14" s="155">
        <v>4318</v>
      </c>
      <c r="CB14" s="155">
        <v>4054</v>
      </c>
      <c r="CC14" s="551" t="s">
        <v>304</v>
      </c>
      <c r="CD14" s="155" t="s">
        <v>304</v>
      </c>
      <c r="CE14" s="149" t="s">
        <v>304</v>
      </c>
      <c r="CF14" s="526"/>
      <c r="CG14" s="531">
        <v>281</v>
      </c>
      <c r="CH14" s="155">
        <v>34</v>
      </c>
      <c r="CI14" s="155">
        <v>10</v>
      </c>
      <c r="CJ14" s="155">
        <v>10</v>
      </c>
      <c r="CK14" s="155">
        <v>2</v>
      </c>
      <c r="CL14" s="226" t="s">
        <v>199</v>
      </c>
      <c r="CM14" s="152">
        <v>5</v>
      </c>
      <c r="CN14" s="155">
        <v>32</v>
      </c>
      <c r="CO14" s="152">
        <v>12747</v>
      </c>
      <c r="CP14" s="152">
        <v>141</v>
      </c>
      <c r="CQ14" s="152">
        <v>355</v>
      </c>
      <c r="CR14" s="149">
        <v>160</v>
      </c>
      <c r="CS14" s="526"/>
      <c r="CT14" s="531">
        <v>69</v>
      </c>
      <c r="CU14" s="152">
        <v>18</v>
      </c>
      <c r="CV14" s="152">
        <v>5</v>
      </c>
      <c r="CW14" s="152">
        <v>29</v>
      </c>
      <c r="CX14" s="152">
        <v>6</v>
      </c>
      <c r="CY14" s="153">
        <v>11</v>
      </c>
      <c r="CZ14" s="154" t="s">
        <v>199</v>
      </c>
      <c r="DA14" s="155">
        <v>875474.09</v>
      </c>
      <c r="DB14" s="149">
        <v>3058.63</v>
      </c>
    </row>
    <row r="15" spans="1:106" ht="15.75" customHeight="1">
      <c r="A15" s="658" t="s">
        <v>144</v>
      </c>
      <c r="B15" s="1455">
        <v>10</v>
      </c>
      <c r="C15" s="1455">
        <v>173</v>
      </c>
      <c r="D15" s="1455">
        <v>49</v>
      </c>
      <c r="E15" s="1455">
        <v>16</v>
      </c>
      <c r="F15" s="1455">
        <v>16</v>
      </c>
      <c r="G15" s="1455">
        <v>1810</v>
      </c>
      <c r="H15" s="1455">
        <v>809</v>
      </c>
      <c r="I15" s="1653">
        <v>213</v>
      </c>
      <c r="J15" s="1453">
        <v>40</v>
      </c>
      <c r="K15" s="1451">
        <v>11161</v>
      </c>
      <c r="L15" s="1654">
        <v>815</v>
      </c>
      <c r="M15" s="1451">
        <v>2</v>
      </c>
      <c r="N15" s="1451">
        <v>747</v>
      </c>
      <c r="O15" s="1451">
        <v>47</v>
      </c>
      <c r="P15" s="1654">
        <v>19</v>
      </c>
      <c r="Q15" s="1451">
        <v>5611</v>
      </c>
      <c r="R15" s="1451">
        <v>479</v>
      </c>
      <c r="S15" s="1451">
        <v>3</v>
      </c>
      <c r="T15" s="1451">
        <v>506</v>
      </c>
      <c r="U15" s="1655">
        <v>59</v>
      </c>
      <c r="V15" s="1460">
        <v>1</v>
      </c>
      <c r="W15" s="1447">
        <v>807</v>
      </c>
      <c r="X15" s="1447">
        <v>55</v>
      </c>
      <c r="Y15" s="1451" t="s">
        <v>304</v>
      </c>
      <c r="Z15" s="1451" t="s">
        <v>304</v>
      </c>
      <c r="AA15" s="1451" t="s">
        <v>304</v>
      </c>
      <c r="AB15" s="1451" t="s">
        <v>304</v>
      </c>
      <c r="AC15" s="1451" t="s">
        <v>304</v>
      </c>
      <c r="AD15" s="1451" t="s">
        <v>304</v>
      </c>
      <c r="AE15" s="1451">
        <v>13</v>
      </c>
      <c r="AF15" s="1451">
        <v>7869</v>
      </c>
      <c r="AG15" s="2139">
        <v>734</v>
      </c>
      <c r="AH15" s="1451" t="s">
        <v>304</v>
      </c>
      <c r="AI15" s="1451" t="s">
        <v>304</v>
      </c>
      <c r="AJ15" s="1451" t="s">
        <v>304</v>
      </c>
      <c r="AK15" s="1451">
        <v>2</v>
      </c>
      <c r="AL15" s="1451">
        <v>90</v>
      </c>
      <c r="AM15" s="1655">
        <v>26</v>
      </c>
      <c r="AN15" s="1455" t="s">
        <v>304</v>
      </c>
      <c r="AO15" s="1451" t="s">
        <v>304</v>
      </c>
      <c r="AP15" s="1654">
        <v>1</v>
      </c>
      <c r="AQ15" s="1654">
        <v>3</v>
      </c>
      <c r="AR15" s="1451">
        <v>906966</v>
      </c>
      <c r="AS15" s="1656">
        <v>3.3690000000000002</v>
      </c>
      <c r="AT15" s="1657">
        <v>934484</v>
      </c>
      <c r="AU15" s="1655">
        <v>13520</v>
      </c>
      <c r="AV15" s="1455">
        <v>8</v>
      </c>
      <c r="AW15" s="1451">
        <v>1</v>
      </c>
      <c r="AX15" s="1451" t="s">
        <v>304</v>
      </c>
      <c r="AY15" s="1654">
        <v>5</v>
      </c>
      <c r="AZ15" s="1451">
        <v>1</v>
      </c>
      <c r="BA15" s="1451">
        <v>1</v>
      </c>
      <c r="BB15" s="1451" t="s">
        <v>304</v>
      </c>
      <c r="BC15" s="1451" t="s">
        <v>304</v>
      </c>
      <c r="BD15" s="1451" t="s">
        <v>304</v>
      </c>
      <c r="BE15" s="1451" t="s">
        <v>304</v>
      </c>
      <c r="BF15" s="1655">
        <v>23</v>
      </c>
      <c r="BG15" s="526"/>
      <c r="BH15" s="1453">
        <v>6</v>
      </c>
      <c r="BI15" s="1451">
        <v>25215</v>
      </c>
      <c r="BJ15" s="1451">
        <v>1</v>
      </c>
      <c r="BK15" s="1654">
        <v>37774</v>
      </c>
      <c r="BL15" s="1451">
        <v>3</v>
      </c>
      <c r="BM15" s="1451">
        <v>3</v>
      </c>
      <c r="BN15" s="1451">
        <v>62360</v>
      </c>
      <c r="BO15" s="1451">
        <v>2</v>
      </c>
      <c r="BP15" s="1451">
        <v>4418</v>
      </c>
      <c r="BQ15" s="1451">
        <v>3</v>
      </c>
      <c r="BR15" s="1655">
        <v>26</v>
      </c>
      <c r="BS15" s="526"/>
      <c r="BT15" s="1658" t="s">
        <v>199</v>
      </c>
      <c r="BU15" s="197" t="s">
        <v>199</v>
      </c>
      <c r="BV15" s="1310"/>
      <c r="BW15" s="198" t="s">
        <v>199</v>
      </c>
      <c r="BX15" s="199" t="s">
        <v>199</v>
      </c>
      <c r="BY15" s="199" t="s">
        <v>199</v>
      </c>
      <c r="BZ15" s="199" t="s">
        <v>199</v>
      </c>
      <c r="CA15" s="199" t="s">
        <v>199</v>
      </c>
      <c r="CB15" s="199" t="s">
        <v>199</v>
      </c>
      <c r="CC15" s="1455">
        <v>98</v>
      </c>
      <c r="CD15" s="1451">
        <v>3691</v>
      </c>
      <c r="CE15" s="1655">
        <v>3899</v>
      </c>
      <c r="CF15" s="526"/>
      <c r="CG15" s="1453">
        <v>282</v>
      </c>
      <c r="CH15" s="1451">
        <v>53</v>
      </c>
      <c r="CI15" s="1451">
        <v>13</v>
      </c>
      <c r="CJ15" s="1451">
        <v>13</v>
      </c>
      <c r="CK15" s="1451">
        <v>3</v>
      </c>
      <c r="CL15" s="1654">
        <v>2</v>
      </c>
      <c r="CM15" s="1654">
        <v>3</v>
      </c>
      <c r="CN15" s="1451">
        <v>87</v>
      </c>
      <c r="CO15" s="1654">
        <v>15233</v>
      </c>
      <c r="CP15" s="1654">
        <v>140</v>
      </c>
      <c r="CQ15" s="1654">
        <v>155</v>
      </c>
      <c r="CR15" s="1655">
        <v>159</v>
      </c>
      <c r="CS15" s="526"/>
      <c r="CT15" s="1453">
        <v>85</v>
      </c>
      <c r="CU15" s="1654">
        <v>39</v>
      </c>
      <c r="CV15" s="1654">
        <v>2</v>
      </c>
      <c r="CW15" s="1654">
        <v>1</v>
      </c>
      <c r="CX15" s="1654">
        <v>14</v>
      </c>
      <c r="CY15" s="1659">
        <v>10</v>
      </c>
      <c r="CZ15" s="1660">
        <v>19</v>
      </c>
      <c r="DA15" s="1451">
        <v>998836</v>
      </c>
      <c r="DB15" s="1655">
        <v>172</v>
      </c>
    </row>
    <row r="16" spans="1:106" ht="15.75" customHeight="1">
      <c r="A16" s="656" t="s">
        <v>145</v>
      </c>
      <c r="B16" s="551" t="s">
        <v>199</v>
      </c>
      <c r="C16" s="551" t="s">
        <v>199</v>
      </c>
      <c r="D16" s="551" t="s">
        <v>199</v>
      </c>
      <c r="E16" s="551">
        <v>27</v>
      </c>
      <c r="F16" s="551">
        <v>27</v>
      </c>
      <c r="G16" s="551">
        <v>2859</v>
      </c>
      <c r="H16" s="551">
        <v>1345</v>
      </c>
      <c r="I16" s="552">
        <v>494</v>
      </c>
      <c r="J16" s="531">
        <v>51</v>
      </c>
      <c r="K16" s="155">
        <v>15399</v>
      </c>
      <c r="L16" s="152">
        <v>1016</v>
      </c>
      <c r="M16" s="155">
        <v>1</v>
      </c>
      <c r="N16" s="155">
        <v>237</v>
      </c>
      <c r="O16" s="155">
        <v>16</v>
      </c>
      <c r="P16" s="152">
        <v>25</v>
      </c>
      <c r="Q16" s="155">
        <v>7750</v>
      </c>
      <c r="R16" s="155">
        <v>640</v>
      </c>
      <c r="S16" s="155">
        <v>2</v>
      </c>
      <c r="T16" s="155">
        <v>204</v>
      </c>
      <c r="U16" s="149">
        <v>22</v>
      </c>
      <c r="V16" s="551">
        <v>2</v>
      </c>
      <c r="W16" s="152">
        <v>406</v>
      </c>
      <c r="X16" s="152">
        <v>49</v>
      </c>
      <c r="Y16" s="155" t="s">
        <v>199</v>
      </c>
      <c r="Z16" s="152" t="s">
        <v>199</v>
      </c>
      <c r="AA16" s="152" t="s">
        <v>199</v>
      </c>
      <c r="AB16" s="155" t="s">
        <v>199</v>
      </c>
      <c r="AC16" s="152" t="s">
        <v>199</v>
      </c>
      <c r="AD16" s="152" t="s">
        <v>199</v>
      </c>
      <c r="AE16" s="155">
        <v>8</v>
      </c>
      <c r="AF16" s="152">
        <v>9248</v>
      </c>
      <c r="AG16" s="2095">
        <v>625</v>
      </c>
      <c r="AH16" s="531" t="s">
        <v>199</v>
      </c>
      <c r="AI16" s="155" t="s">
        <v>199</v>
      </c>
      <c r="AJ16" s="155" t="s">
        <v>199</v>
      </c>
      <c r="AK16" s="551">
        <v>1</v>
      </c>
      <c r="AL16" s="155">
        <v>352</v>
      </c>
      <c r="AM16" s="149">
        <v>32</v>
      </c>
      <c r="AN16" s="551" t="s">
        <v>199</v>
      </c>
      <c r="AO16" s="155" t="s">
        <v>199</v>
      </c>
      <c r="AP16" s="152">
        <v>4</v>
      </c>
      <c r="AQ16" s="152">
        <v>17</v>
      </c>
      <c r="AR16" s="155">
        <v>871972</v>
      </c>
      <c r="AS16" s="260">
        <v>2.8</v>
      </c>
      <c r="AT16" s="155">
        <v>1031116</v>
      </c>
      <c r="AU16" s="552">
        <v>5748</v>
      </c>
      <c r="AV16" s="551">
        <v>6</v>
      </c>
      <c r="AW16" s="155">
        <v>1</v>
      </c>
      <c r="AX16" s="155">
        <v>1</v>
      </c>
      <c r="AY16" s="152">
        <v>3</v>
      </c>
      <c r="AZ16" s="155">
        <v>1</v>
      </c>
      <c r="BA16" s="155" t="s">
        <v>199</v>
      </c>
      <c r="BB16" s="155" t="s">
        <v>199</v>
      </c>
      <c r="BC16" s="155" t="s">
        <v>199</v>
      </c>
      <c r="BD16" s="155" t="s">
        <v>199</v>
      </c>
      <c r="BE16" s="155" t="s">
        <v>199</v>
      </c>
      <c r="BF16" s="149">
        <v>92</v>
      </c>
      <c r="BG16" s="526"/>
      <c r="BH16" s="531">
        <v>6</v>
      </c>
      <c r="BI16" s="155">
        <v>27002</v>
      </c>
      <c r="BJ16" s="155">
        <v>2</v>
      </c>
      <c r="BK16" s="152">
        <v>36000</v>
      </c>
      <c r="BL16" s="155">
        <v>3</v>
      </c>
      <c r="BM16" s="155">
        <v>3</v>
      </c>
      <c r="BN16" s="155">
        <v>54027</v>
      </c>
      <c r="BO16" s="155">
        <v>3</v>
      </c>
      <c r="BP16" s="155">
        <v>8947</v>
      </c>
      <c r="BQ16" s="155">
        <v>2</v>
      </c>
      <c r="BR16" s="149">
        <v>20</v>
      </c>
      <c r="BS16" s="526"/>
      <c r="BT16" s="553">
        <v>1</v>
      </c>
      <c r="BU16" s="554">
        <v>2004</v>
      </c>
      <c r="BV16" s="1310"/>
      <c r="BW16" s="531" t="s">
        <v>199</v>
      </c>
      <c r="BX16" s="155" t="s">
        <v>199</v>
      </c>
      <c r="BY16" s="155" t="s">
        <v>199</v>
      </c>
      <c r="BZ16" s="551">
        <v>94</v>
      </c>
      <c r="CA16" s="155">
        <v>3825</v>
      </c>
      <c r="CB16" s="155">
        <v>3744</v>
      </c>
      <c r="CC16" s="551">
        <v>39</v>
      </c>
      <c r="CD16" s="155">
        <v>1240</v>
      </c>
      <c r="CE16" s="149">
        <v>1219</v>
      </c>
      <c r="CF16" s="526"/>
      <c r="CG16" s="531">
        <v>299</v>
      </c>
      <c r="CH16" s="155">
        <v>43</v>
      </c>
      <c r="CI16" s="155">
        <v>13</v>
      </c>
      <c r="CJ16" s="155">
        <v>13</v>
      </c>
      <c r="CK16" s="155">
        <v>1</v>
      </c>
      <c r="CL16" s="152">
        <v>9</v>
      </c>
      <c r="CM16" s="152">
        <v>1</v>
      </c>
      <c r="CN16" s="155">
        <v>68</v>
      </c>
      <c r="CO16" s="152">
        <v>16409</v>
      </c>
      <c r="CP16" s="152">
        <v>145</v>
      </c>
      <c r="CQ16" s="152">
        <v>297</v>
      </c>
      <c r="CR16" s="149">
        <v>253</v>
      </c>
      <c r="CS16" s="526"/>
      <c r="CT16" s="531">
        <v>177</v>
      </c>
      <c r="CU16" s="152">
        <v>21</v>
      </c>
      <c r="CV16" s="152">
        <v>2</v>
      </c>
      <c r="CW16" s="152">
        <v>52</v>
      </c>
      <c r="CX16" s="152">
        <v>16</v>
      </c>
      <c r="CY16" s="153">
        <v>86</v>
      </c>
      <c r="CZ16" s="154" t="s">
        <v>199</v>
      </c>
      <c r="DA16" s="155">
        <v>1176818</v>
      </c>
      <c r="DB16" s="149">
        <v>30956</v>
      </c>
    </row>
    <row r="17" spans="1:106" ht="15.75" customHeight="1">
      <c r="A17" s="658" t="s">
        <v>146</v>
      </c>
      <c r="B17" s="1460">
        <v>10</v>
      </c>
      <c r="C17" s="1460">
        <v>262</v>
      </c>
      <c r="D17" s="1460">
        <v>37</v>
      </c>
      <c r="E17" s="1460">
        <v>20</v>
      </c>
      <c r="F17" s="1460">
        <v>12</v>
      </c>
      <c r="G17" s="1460">
        <v>1322</v>
      </c>
      <c r="H17" s="1460">
        <v>691</v>
      </c>
      <c r="I17" s="1461">
        <v>180</v>
      </c>
      <c r="J17" s="1436">
        <v>59</v>
      </c>
      <c r="K17" s="1445">
        <v>14830</v>
      </c>
      <c r="L17" s="1447">
        <v>1246</v>
      </c>
      <c r="M17" s="1445">
        <v>1</v>
      </c>
      <c r="N17" s="1445">
        <v>40</v>
      </c>
      <c r="O17" s="1445">
        <v>14</v>
      </c>
      <c r="P17" s="1447">
        <v>34</v>
      </c>
      <c r="Q17" s="1445">
        <v>7446</v>
      </c>
      <c r="R17" s="1445">
        <v>786</v>
      </c>
      <c r="S17" s="1445">
        <v>3</v>
      </c>
      <c r="T17" s="1445">
        <v>142</v>
      </c>
      <c r="U17" s="1431">
        <v>58</v>
      </c>
      <c r="V17" s="1447" t="s">
        <v>304</v>
      </c>
      <c r="W17" s="1447" t="s">
        <v>304</v>
      </c>
      <c r="X17" s="1447" t="s">
        <v>304</v>
      </c>
      <c r="Y17" s="1447" t="s">
        <v>304</v>
      </c>
      <c r="Z17" s="1447" t="s">
        <v>304</v>
      </c>
      <c r="AA17" s="1447" t="s">
        <v>304</v>
      </c>
      <c r="AB17" s="1445" t="s">
        <v>304</v>
      </c>
      <c r="AC17" s="1447" t="s">
        <v>304</v>
      </c>
      <c r="AD17" s="1447" t="s">
        <v>304</v>
      </c>
      <c r="AE17" s="1445">
        <v>17</v>
      </c>
      <c r="AF17" s="1447">
        <v>6938</v>
      </c>
      <c r="AG17" s="2138">
        <v>787</v>
      </c>
      <c r="AH17" s="1436" t="s">
        <v>304</v>
      </c>
      <c r="AI17" s="1445" t="s">
        <v>304</v>
      </c>
      <c r="AJ17" s="1445" t="s">
        <v>304</v>
      </c>
      <c r="AK17" s="1460">
        <v>1</v>
      </c>
      <c r="AL17" s="1445">
        <v>156</v>
      </c>
      <c r="AM17" s="1431">
        <v>35</v>
      </c>
      <c r="AN17" s="1460" t="s">
        <v>304</v>
      </c>
      <c r="AO17" s="1445" t="s">
        <v>304</v>
      </c>
      <c r="AP17" s="1447">
        <v>4</v>
      </c>
      <c r="AQ17" s="1447">
        <v>6</v>
      </c>
      <c r="AR17" s="1445">
        <v>869871</v>
      </c>
      <c r="AS17" s="1462">
        <v>2.8929999999999998</v>
      </c>
      <c r="AT17" s="1445">
        <v>1111604</v>
      </c>
      <c r="AU17" s="1461">
        <v>2581</v>
      </c>
      <c r="AV17" s="1460">
        <v>2</v>
      </c>
      <c r="AW17" s="1445" t="s">
        <v>199</v>
      </c>
      <c r="AX17" s="1445" t="s">
        <v>199</v>
      </c>
      <c r="AY17" s="1447" t="s">
        <v>199</v>
      </c>
      <c r="AZ17" s="1445">
        <v>1</v>
      </c>
      <c r="BA17" s="1445" t="s">
        <v>199</v>
      </c>
      <c r="BB17" s="1445" t="s">
        <v>199</v>
      </c>
      <c r="BC17" s="1445" t="s">
        <v>199</v>
      </c>
      <c r="BD17" s="1445" t="s">
        <v>199</v>
      </c>
      <c r="BE17" s="1445">
        <v>1</v>
      </c>
      <c r="BF17" s="1431">
        <v>37</v>
      </c>
      <c r="BG17" s="526"/>
      <c r="BH17" s="1436">
        <v>7</v>
      </c>
      <c r="BI17" s="1445">
        <v>21610</v>
      </c>
      <c r="BJ17" s="1445">
        <v>2</v>
      </c>
      <c r="BK17" s="1447">
        <v>40701</v>
      </c>
      <c r="BL17" s="1445">
        <v>3</v>
      </c>
      <c r="BM17" s="1445">
        <v>3</v>
      </c>
      <c r="BN17" s="1445">
        <v>124825</v>
      </c>
      <c r="BO17" s="1445">
        <v>2</v>
      </c>
      <c r="BP17" s="1445">
        <v>2400</v>
      </c>
      <c r="BQ17" s="1445">
        <v>3</v>
      </c>
      <c r="BR17" s="1431">
        <v>24</v>
      </c>
      <c r="BS17" s="526"/>
      <c r="BT17" s="1464">
        <v>4</v>
      </c>
      <c r="BU17" s="1003">
        <v>4075</v>
      </c>
      <c r="BV17" s="1310"/>
      <c r="BW17" s="1436" t="s">
        <v>199</v>
      </c>
      <c r="BX17" s="1445" t="s">
        <v>199</v>
      </c>
      <c r="BY17" s="1445" t="s">
        <v>199</v>
      </c>
      <c r="BZ17" s="1460">
        <v>88</v>
      </c>
      <c r="CA17" s="1445">
        <v>3701</v>
      </c>
      <c r="CB17" s="1445">
        <v>3755</v>
      </c>
      <c r="CC17" s="1460">
        <v>1</v>
      </c>
      <c r="CD17" s="1445">
        <v>40</v>
      </c>
      <c r="CE17" s="1431">
        <v>43</v>
      </c>
      <c r="CF17" s="526"/>
      <c r="CG17" s="1436">
        <v>378</v>
      </c>
      <c r="CH17" s="1445">
        <v>81</v>
      </c>
      <c r="CI17" s="1445">
        <v>16</v>
      </c>
      <c r="CJ17" s="1445">
        <v>16</v>
      </c>
      <c r="CK17" s="1445">
        <v>5</v>
      </c>
      <c r="CL17" s="1447">
        <v>1</v>
      </c>
      <c r="CM17" s="1447">
        <v>7</v>
      </c>
      <c r="CN17" s="1445">
        <v>87</v>
      </c>
      <c r="CO17" s="1447">
        <v>16032</v>
      </c>
      <c r="CP17" s="1447">
        <v>188</v>
      </c>
      <c r="CQ17" s="1447">
        <v>288</v>
      </c>
      <c r="CR17" s="1431">
        <v>203</v>
      </c>
      <c r="CS17" s="526"/>
      <c r="CT17" s="1436">
        <v>171</v>
      </c>
      <c r="CU17" s="1447">
        <v>39</v>
      </c>
      <c r="CV17" s="1447">
        <v>7</v>
      </c>
      <c r="CW17" s="1447">
        <v>61</v>
      </c>
      <c r="CX17" s="1447">
        <v>49</v>
      </c>
      <c r="CY17" s="1465">
        <v>15</v>
      </c>
      <c r="CZ17" s="1466" t="s">
        <v>199</v>
      </c>
      <c r="DA17" s="1445">
        <v>1450171.46</v>
      </c>
      <c r="DB17" s="1431">
        <v>48665.99</v>
      </c>
    </row>
    <row r="18" spans="1:106" s="1207" customFormat="1" ht="15.75" customHeight="1">
      <c r="A18" s="203" t="s">
        <v>710</v>
      </c>
      <c r="B18" s="228">
        <v>7</v>
      </c>
      <c r="C18" s="228">
        <v>205</v>
      </c>
      <c r="D18" s="228">
        <v>26</v>
      </c>
      <c r="E18" s="228">
        <v>13</v>
      </c>
      <c r="F18" s="228">
        <v>13</v>
      </c>
      <c r="G18" s="228">
        <v>1468</v>
      </c>
      <c r="H18" s="228">
        <v>1072</v>
      </c>
      <c r="I18" s="999">
        <v>181</v>
      </c>
      <c r="J18" s="674">
        <v>32</v>
      </c>
      <c r="K18" s="226">
        <v>12597</v>
      </c>
      <c r="L18" s="223">
        <v>833</v>
      </c>
      <c r="M18" s="226">
        <v>2</v>
      </c>
      <c r="N18" s="226">
        <v>495</v>
      </c>
      <c r="O18" s="226">
        <v>119</v>
      </c>
      <c r="P18" s="223">
        <v>15</v>
      </c>
      <c r="Q18" s="226">
        <v>6141</v>
      </c>
      <c r="R18" s="226">
        <v>477</v>
      </c>
      <c r="S18" s="226">
        <v>3</v>
      </c>
      <c r="T18" s="226">
        <v>791</v>
      </c>
      <c r="U18" s="227">
        <v>125</v>
      </c>
      <c r="V18" s="228">
        <v>1</v>
      </c>
      <c r="W18" s="223">
        <v>127</v>
      </c>
      <c r="X18" s="223">
        <v>23</v>
      </c>
      <c r="Y18" s="226" t="s">
        <v>304</v>
      </c>
      <c r="Z18" s="223" t="s">
        <v>304</v>
      </c>
      <c r="AA18" s="223" t="s">
        <v>304</v>
      </c>
      <c r="AB18" s="226" t="s">
        <v>304</v>
      </c>
      <c r="AC18" s="223" t="s">
        <v>304</v>
      </c>
      <c r="AD18" s="223" t="s">
        <v>304</v>
      </c>
      <c r="AE18" s="226">
        <v>14</v>
      </c>
      <c r="AF18" s="223">
        <v>11774</v>
      </c>
      <c r="AG18" s="2140">
        <v>953</v>
      </c>
      <c r="AH18" s="674" t="s">
        <v>304</v>
      </c>
      <c r="AI18" s="226" t="s">
        <v>304</v>
      </c>
      <c r="AJ18" s="226" t="s">
        <v>304</v>
      </c>
      <c r="AK18" s="228">
        <v>4</v>
      </c>
      <c r="AL18" s="226">
        <v>2973</v>
      </c>
      <c r="AM18" s="227">
        <v>157</v>
      </c>
      <c r="AN18" s="228" t="s">
        <v>304</v>
      </c>
      <c r="AO18" s="226" t="s">
        <v>304</v>
      </c>
      <c r="AP18" s="223">
        <v>6</v>
      </c>
      <c r="AQ18" s="223">
        <v>6</v>
      </c>
      <c r="AR18" s="226">
        <v>1007345</v>
      </c>
      <c r="AS18" s="1000">
        <v>3.77</v>
      </c>
      <c r="AT18" s="226">
        <v>1147745</v>
      </c>
      <c r="AU18" s="999">
        <v>8703</v>
      </c>
      <c r="AV18" s="228">
        <v>20</v>
      </c>
      <c r="AW18" s="226">
        <v>1</v>
      </c>
      <c r="AX18" s="226">
        <v>1</v>
      </c>
      <c r="AY18" s="223">
        <v>14</v>
      </c>
      <c r="AZ18" s="226">
        <v>3</v>
      </c>
      <c r="BA18" s="226" t="s">
        <v>304</v>
      </c>
      <c r="BB18" s="226" t="s">
        <v>304</v>
      </c>
      <c r="BC18" s="226">
        <v>1</v>
      </c>
      <c r="BD18" s="226" t="s">
        <v>304</v>
      </c>
      <c r="BE18" s="226" t="s">
        <v>304</v>
      </c>
      <c r="BF18" s="1380" t="s">
        <v>304</v>
      </c>
      <c r="BG18" s="802"/>
      <c r="BH18" s="674">
        <v>6</v>
      </c>
      <c r="BI18" s="226">
        <v>36735</v>
      </c>
      <c r="BJ18" s="226">
        <v>2</v>
      </c>
      <c r="BK18" s="223">
        <v>78810</v>
      </c>
      <c r="BL18" s="226">
        <v>6</v>
      </c>
      <c r="BM18" s="226">
        <v>15</v>
      </c>
      <c r="BN18" s="226">
        <v>229675</v>
      </c>
      <c r="BO18" s="226">
        <v>4</v>
      </c>
      <c r="BP18" s="226">
        <v>1584</v>
      </c>
      <c r="BQ18" s="226">
        <v>7</v>
      </c>
      <c r="BR18" s="227">
        <v>33</v>
      </c>
      <c r="BS18" s="802"/>
      <c r="BT18" s="1001">
        <v>2</v>
      </c>
      <c r="BU18" s="1002">
        <v>2000</v>
      </c>
      <c r="BV18" s="1346"/>
      <c r="BW18" s="674" t="s">
        <v>304</v>
      </c>
      <c r="BX18" s="226" t="s">
        <v>304</v>
      </c>
      <c r="BY18" s="226" t="s">
        <v>304</v>
      </c>
      <c r="BZ18" s="228">
        <v>83</v>
      </c>
      <c r="CA18" s="226">
        <v>3300</v>
      </c>
      <c r="CB18" s="226">
        <v>4452</v>
      </c>
      <c r="CC18" s="228">
        <v>24</v>
      </c>
      <c r="CD18" s="226">
        <v>1370</v>
      </c>
      <c r="CE18" s="227">
        <v>1338</v>
      </c>
      <c r="CF18" s="802"/>
      <c r="CG18" s="674">
        <v>344</v>
      </c>
      <c r="CH18" s="226">
        <v>57</v>
      </c>
      <c r="CI18" s="226">
        <v>12</v>
      </c>
      <c r="CJ18" s="226">
        <v>12</v>
      </c>
      <c r="CK18" s="226">
        <v>2</v>
      </c>
      <c r="CL18" s="223" t="s">
        <v>304</v>
      </c>
      <c r="CM18" s="223">
        <v>9</v>
      </c>
      <c r="CN18" s="226">
        <v>88</v>
      </c>
      <c r="CO18" s="223">
        <v>18468</v>
      </c>
      <c r="CP18" s="223">
        <v>246</v>
      </c>
      <c r="CQ18" s="223">
        <v>110</v>
      </c>
      <c r="CR18" s="227">
        <v>129</v>
      </c>
      <c r="CS18" s="802"/>
      <c r="CT18" s="674">
        <v>554</v>
      </c>
      <c r="CU18" s="223">
        <v>28</v>
      </c>
      <c r="CV18" s="223" t="s">
        <v>304</v>
      </c>
      <c r="CW18" s="223">
        <v>497</v>
      </c>
      <c r="CX18" s="223">
        <v>8</v>
      </c>
      <c r="CY18" s="224">
        <v>21</v>
      </c>
      <c r="CZ18" s="225" t="s">
        <v>304</v>
      </c>
      <c r="DA18" s="226">
        <v>1002026</v>
      </c>
      <c r="DB18" s="227">
        <v>3633</v>
      </c>
    </row>
    <row r="19" spans="1:106" ht="15.75" customHeight="1">
      <c r="A19" s="658" t="s">
        <v>148</v>
      </c>
      <c r="B19" s="1459" t="s">
        <v>304</v>
      </c>
      <c r="C19" s="1459" t="s">
        <v>304</v>
      </c>
      <c r="D19" s="1459" t="s">
        <v>304</v>
      </c>
      <c r="E19" s="1460">
        <v>24</v>
      </c>
      <c r="F19" s="1460">
        <v>13</v>
      </c>
      <c r="G19" s="1460">
        <f>1812+1677</f>
        <v>3489</v>
      </c>
      <c r="H19" s="1460">
        <v>1249</v>
      </c>
      <c r="I19" s="1461">
        <v>422</v>
      </c>
      <c r="J19" s="1436">
        <v>69</v>
      </c>
      <c r="K19" s="1445">
        <v>25573</v>
      </c>
      <c r="L19" s="1447">
        <v>1843</v>
      </c>
      <c r="M19" s="1445">
        <v>2</v>
      </c>
      <c r="N19" s="1445">
        <v>1035</v>
      </c>
      <c r="O19" s="1445">
        <v>56</v>
      </c>
      <c r="P19" s="1447">
        <v>25</v>
      </c>
      <c r="Q19" s="1445">
        <v>12668</v>
      </c>
      <c r="R19" s="1445">
        <v>983</v>
      </c>
      <c r="S19" s="1445">
        <v>6</v>
      </c>
      <c r="T19" s="1445">
        <v>1479</v>
      </c>
      <c r="U19" s="1431">
        <v>96</v>
      </c>
      <c r="V19" s="1460" t="s">
        <v>199</v>
      </c>
      <c r="W19" s="1460" t="s">
        <v>199</v>
      </c>
      <c r="X19" s="1460" t="s">
        <v>199</v>
      </c>
      <c r="Y19" s="1460" t="s">
        <v>199</v>
      </c>
      <c r="Z19" s="1460" t="s">
        <v>199</v>
      </c>
      <c r="AA19" s="1460" t="s">
        <v>199</v>
      </c>
      <c r="AB19" s="1460" t="s">
        <v>199</v>
      </c>
      <c r="AC19" s="1460" t="s">
        <v>199</v>
      </c>
      <c r="AD19" s="1460" t="s">
        <v>199</v>
      </c>
      <c r="AE19" s="1445">
        <v>16</v>
      </c>
      <c r="AF19" s="1447">
        <v>15549</v>
      </c>
      <c r="AG19" s="2138">
        <v>1106</v>
      </c>
      <c r="AH19" s="1460" t="s">
        <v>199</v>
      </c>
      <c r="AI19" s="1460" t="s">
        <v>199</v>
      </c>
      <c r="AJ19" s="1460" t="s">
        <v>199</v>
      </c>
      <c r="AK19" s="1460">
        <v>17</v>
      </c>
      <c r="AL19" s="1445">
        <v>235</v>
      </c>
      <c r="AM19" s="1431">
        <v>50</v>
      </c>
      <c r="AN19" s="1460" t="s">
        <v>199</v>
      </c>
      <c r="AO19" s="1460" t="s">
        <v>199</v>
      </c>
      <c r="AP19" s="1447">
        <v>7</v>
      </c>
      <c r="AQ19" s="1447">
        <v>5</v>
      </c>
      <c r="AR19" s="1445">
        <v>1809297</v>
      </c>
      <c r="AS19" s="1462">
        <v>3.5263035</v>
      </c>
      <c r="AT19" s="1445">
        <v>3510347</v>
      </c>
      <c r="AU19" s="1461">
        <v>1478</v>
      </c>
      <c r="AV19" s="1460">
        <v>14</v>
      </c>
      <c r="AW19" s="1445">
        <v>1</v>
      </c>
      <c r="AX19" s="1445">
        <v>1</v>
      </c>
      <c r="AY19" s="1447">
        <v>8</v>
      </c>
      <c r="AZ19" s="1445">
        <v>3</v>
      </c>
      <c r="BA19" s="1445" t="s">
        <v>304</v>
      </c>
      <c r="BB19" s="1445">
        <v>1</v>
      </c>
      <c r="BC19" s="1445" t="s">
        <v>304</v>
      </c>
      <c r="BD19" s="1445" t="s">
        <v>304</v>
      </c>
      <c r="BE19" s="1445" t="s">
        <v>304</v>
      </c>
      <c r="BF19" s="1463">
        <v>18</v>
      </c>
      <c r="BG19" s="526"/>
      <c r="BH19" s="1436">
        <v>6</v>
      </c>
      <c r="BI19" s="1445">
        <v>32626</v>
      </c>
      <c r="BJ19" s="1445">
        <v>1</v>
      </c>
      <c r="BK19" s="1447">
        <v>22000</v>
      </c>
      <c r="BL19" s="1445">
        <v>16</v>
      </c>
      <c r="BM19" s="1445">
        <v>30</v>
      </c>
      <c r="BN19" s="1445">
        <v>298010</v>
      </c>
      <c r="BO19" s="1445">
        <v>3</v>
      </c>
      <c r="BP19" s="1445">
        <v>3344</v>
      </c>
      <c r="BQ19" s="1445">
        <v>6</v>
      </c>
      <c r="BR19" s="1431">
        <v>35</v>
      </c>
      <c r="BS19" s="526"/>
      <c r="BT19" s="1464">
        <v>1</v>
      </c>
      <c r="BU19" s="1003">
        <v>2000</v>
      </c>
      <c r="BV19" s="1310"/>
      <c r="BW19" s="1436" t="s">
        <v>304</v>
      </c>
      <c r="BX19" s="1445" t="s">
        <v>304</v>
      </c>
      <c r="BY19" s="1445" t="s">
        <v>304</v>
      </c>
      <c r="BZ19" s="1460">
        <v>202</v>
      </c>
      <c r="CA19" s="1445">
        <v>9431</v>
      </c>
      <c r="CB19" s="1445">
        <v>7485</v>
      </c>
      <c r="CC19" s="1460">
        <v>3</v>
      </c>
      <c r="CD19" s="1445">
        <v>154</v>
      </c>
      <c r="CE19" s="1431">
        <v>95</v>
      </c>
      <c r="CF19" s="526"/>
      <c r="CG19" s="1436">
        <v>470</v>
      </c>
      <c r="CH19" s="1445">
        <v>89</v>
      </c>
      <c r="CI19" s="1445">
        <v>20</v>
      </c>
      <c r="CJ19" s="1445">
        <v>20</v>
      </c>
      <c r="CK19" s="1445">
        <v>4</v>
      </c>
      <c r="CL19" s="1447">
        <v>9</v>
      </c>
      <c r="CM19" s="1447" t="s">
        <v>199</v>
      </c>
      <c r="CN19" s="1445">
        <v>89</v>
      </c>
      <c r="CO19" s="1447">
        <v>27337</v>
      </c>
      <c r="CP19" s="1447">
        <v>496</v>
      </c>
      <c r="CQ19" s="1447">
        <v>198</v>
      </c>
      <c r="CR19" s="1431">
        <v>148</v>
      </c>
      <c r="CS19" s="526"/>
      <c r="CT19" s="1436">
        <v>215</v>
      </c>
      <c r="CU19" s="1447">
        <v>36</v>
      </c>
      <c r="CV19" s="1447">
        <v>5</v>
      </c>
      <c r="CW19" s="1447">
        <v>50</v>
      </c>
      <c r="CX19" s="1447">
        <v>44</v>
      </c>
      <c r="CY19" s="1465">
        <v>80</v>
      </c>
      <c r="CZ19" s="1466" t="s">
        <v>304</v>
      </c>
      <c r="DA19" s="1445">
        <v>1478037.7999999998</v>
      </c>
      <c r="DB19" s="1431">
        <v>24590.639999999999</v>
      </c>
    </row>
    <row r="20" spans="1:106" ht="15.75" customHeight="1">
      <c r="A20" s="656" t="s">
        <v>149</v>
      </c>
      <c r="B20" s="551">
        <v>2</v>
      </c>
      <c r="C20" s="551">
        <v>111</v>
      </c>
      <c r="D20" s="551">
        <v>12</v>
      </c>
      <c r="E20" s="551">
        <v>8</v>
      </c>
      <c r="F20" s="551">
        <v>7</v>
      </c>
      <c r="G20" s="551">
        <v>598</v>
      </c>
      <c r="H20" s="551">
        <v>251</v>
      </c>
      <c r="I20" s="552">
        <v>92</v>
      </c>
      <c r="J20" s="531">
        <v>48</v>
      </c>
      <c r="K20" s="155">
        <v>14839</v>
      </c>
      <c r="L20" s="152">
        <v>1038</v>
      </c>
      <c r="M20" s="155">
        <v>2</v>
      </c>
      <c r="N20" s="155">
        <v>956</v>
      </c>
      <c r="O20" s="155">
        <v>77</v>
      </c>
      <c r="P20" s="152">
        <v>21</v>
      </c>
      <c r="Q20" s="155">
        <v>7592</v>
      </c>
      <c r="R20" s="155">
        <v>585</v>
      </c>
      <c r="S20" s="155">
        <v>2</v>
      </c>
      <c r="T20" s="155">
        <v>689</v>
      </c>
      <c r="U20" s="149">
        <v>46</v>
      </c>
      <c r="V20" s="551"/>
      <c r="W20" s="152"/>
      <c r="X20" s="152"/>
      <c r="Y20" s="155"/>
      <c r="Z20" s="152"/>
      <c r="AA20" s="152"/>
      <c r="AB20" s="155">
        <v>1</v>
      </c>
      <c r="AC20" s="152">
        <v>712</v>
      </c>
      <c r="AD20" s="152">
        <v>68</v>
      </c>
      <c r="AE20" s="155">
        <v>10</v>
      </c>
      <c r="AF20" s="152">
        <v>7798</v>
      </c>
      <c r="AG20" s="2095">
        <v>1000</v>
      </c>
      <c r="AH20" s="531" t="s">
        <v>199</v>
      </c>
      <c r="AI20" s="155" t="s">
        <v>199</v>
      </c>
      <c r="AJ20" s="155" t="s">
        <v>199</v>
      </c>
      <c r="AK20" s="551">
        <v>2</v>
      </c>
      <c r="AL20" s="155">
        <v>1035</v>
      </c>
      <c r="AM20" s="149">
        <v>137</v>
      </c>
      <c r="AN20" s="551" t="s">
        <v>199</v>
      </c>
      <c r="AO20" s="155">
        <v>1</v>
      </c>
      <c r="AP20" s="152">
        <v>8</v>
      </c>
      <c r="AQ20" s="152">
        <v>18</v>
      </c>
      <c r="AR20" s="155">
        <v>1042223</v>
      </c>
      <c r="AS20" s="260">
        <v>3.2</v>
      </c>
      <c r="AT20" s="155">
        <v>1656135</v>
      </c>
      <c r="AU20" s="552">
        <v>29447</v>
      </c>
      <c r="AV20" s="551">
        <v>11</v>
      </c>
      <c r="AW20" s="155" t="s">
        <v>304</v>
      </c>
      <c r="AX20" s="155">
        <v>1</v>
      </c>
      <c r="AY20" s="152">
        <v>7</v>
      </c>
      <c r="AZ20" s="155">
        <v>3</v>
      </c>
      <c r="BA20" s="155" t="s">
        <v>304</v>
      </c>
      <c r="BB20" s="155" t="s">
        <v>304</v>
      </c>
      <c r="BC20" s="155" t="s">
        <v>304</v>
      </c>
      <c r="BD20" s="155" t="s">
        <v>304</v>
      </c>
      <c r="BE20" s="155" t="s">
        <v>304</v>
      </c>
      <c r="BF20" s="149">
        <v>26</v>
      </c>
      <c r="BG20" s="526"/>
      <c r="BH20" s="531">
        <v>5</v>
      </c>
      <c r="BI20" s="155">
        <v>20794.62</v>
      </c>
      <c r="BJ20" s="155">
        <v>4</v>
      </c>
      <c r="BK20" s="152">
        <v>88392.8</v>
      </c>
      <c r="BL20" s="155">
        <v>10</v>
      </c>
      <c r="BM20" s="155">
        <v>17</v>
      </c>
      <c r="BN20" s="155">
        <v>271979.51</v>
      </c>
      <c r="BO20" s="155">
        <v>4</v>
      </c>
      <c r="BP20" s="155">
        <v>4128.95</v>
      </c>
      <c r="BQ20" s="155">
        <v>6</v>
      </c>
      <c r="BR20" s="149">
        <v>44</v>
      </c>
      <c r="BS20" s="526"/>
      <c r="BT20" s="553">
        <v>2</v>
      </c>
      <c r="BU20" s="554">
        <v>1683</v>
      </c>
      <c r="BV20" s="1310"/>
      <c r="BW20" s="674" t="s">
        <v>199</v>
      </c>
      <c r="BX20" s="226" t="s">
        <v>199</v>
      </c>
      <c r="BY20" s="226" t="s">
        <v>199</v>
      </c>
      <c r="BZ20" s="551">
        <v>38</v>
      </c>
      <c r="CA20" s="155">
        <v>2557</v>
      </c>
      <c r="CB20" s="155">
        <v>2599</v>
      </c>
      <c r="CC20" s="551">
        <v>47</v>
      </c>
      <c r="CD20" s="155">
        <v>3466</v>
      </c>
      <c r="CE20" s="149">
        <v>2990</v>
      </c>
      <c r="CF20" s="526"/>
      <c r="CG20" s="531">
        <v>409</v>
      </c>
      <c r="CH20" s="155">
        <v>79</v>
      </c>
      <c r="CI20" s="155">
        <v>17</v>
      </c>
      <c r="CJ20" s="155">
        <v>17</v>
      </c>
      <c r="CK20" s="155">
        <v>5</v>
      </c>
      <c r="CL20" s="152">
        <v>6</v>
      </c>
      <c r="CM20" s="152" t="s">
        <v>199</v>
      </c>
      <c r="CN20" s="155">
        <v>95</v>
      </c>
      <c r="CO20" s="152">
        <v>20464</v>
      </c>
      <c r="CP20" s="152">
        <v>93</v>
      </c>
      <c r="CQ20" s="152">
        <v>148</v>
      </c>
      <c r="CR20" s="149">
        <v>80</v>
      </c>
      <c r="CS20" s="526"/>
      <c r="CT20" s="531">
        <v>89</v>
      </c>
      <c r="CU20" s="152">
        <v>39</v>
      </c>
      <c r="CV20" s="152">
        <v>2</v>
      </c>
      <c r="CW20" s="152">
        <v>17</v>
      </c>
      <c r="CX20" s="152">
        <v>4</v>
      </c>
      <c r="CY20" s="153">
        <v>13</v>
      </c>
      <c r="CZ20" s="154">
        <v>14</v>
      </c>
      <c r="DA20" s="155">
        <v>1272122</v>
      </c>
      <c r="DB20" s="149">
        <v>140934</v>
      </c>
    </row>
    <row r="21" spans="1:106" customFormat="1" ht="15.75" customHeight="1">
      <c r="A21" s="1549" t="s">
        <v>150</v>
      </c>
      <c r="B21" s="1586">
        <v>8</v>
      </c>
      <c r="C21" s="1588">
        <v>185</v>
      </c>
      <c r="D21" s="1661">
        <v>90</v>
      </c>
      <c r="E21" s="1588">
        <v>6</v>
      </c>
      <c r="F21" s="1588">
        <v>5</v>
      </c>
      <c r="G21" s="1588">
        <v>585</v>
      </c>
      <c r="H21" s="1588">
        <v>362</v>
      </c>
      <c r="I21" s="1642">
        <v>88</v>
      </c>
      <c r="J21" s="1586">
        <v>58</v>
      </c>
      <c r="K21" s="1588">
        <v>17909</v>
      </c>
      <c r="L21" s="1588">
        <v>2079</v>
      </c>
      <c r="M21" s="1588" t="s">
        <v>304</v>
      </c>
      <c r="N21" s="1588" t="s">
        <v>304</v>
      </c>
      <c r="O21" s="1588" t="s">
        <v>304</v>
      </c>
      <c r="P21" s="1588">
        <v>25</v>
      </c>
      <c r="Q21" s="1588">
        <v>9135</v>
      </c>
      <c r="R21" s="1588">
        <v>1081</v>
      </c>
      <c r="S21" s="1588">
        <v>1</v>
      </c>
      <c r="T21" s="1588">
        <v>182</v>
      </c>
      <c r="U21" s="1642">
        <v>10</v>
      </c>
      <c r="V21" s="1586" t="s">
        <v>304</v>
      </c>
      <c r="W21" s="1588" t="s">
        <v>304</v>
      </c>
      <c r="X21" s="1588" t="s">
        <v>304</v>
      </c>
      <c r="Y21" s="1588" t="s">
        <v>304</v>
      </c>
      <c r="Z21" s="1588" t="s">
        <v>304</v>
      </c>
      <c r="AA21" s="1588" t="s">
        <v>304</v>
      </c>
      <c r="AB21" s="1588">
        <v>1</v>
      </c>
      <c r="AC21" s="1588">
        <v>831</v>
      </c>
      <c r="AD21" s="1588">
        <v>67</v>
      </c>
      <c r="AE21" s="1588">
        <v>12</v>
      </c>
      <c r="AF21" s="1588">
        <v>9875</v>
      </c>
      <c r="AG21" s="2141">
        <v>742</v>
      </c>
      <c r="AH21" s="1586" t="s">
        <v>304</v>
      </c>
      <c r="AI21" s="1588" t="s">
        <v>304</v>
      </c>
      <c r="AJ21" s="1588" t="s">
        <v>304</v>
      </c>
      <c r="AK21" s="1588">
        <v>2</v>
      </c>
      <c r="AL21" s="1588">
        <v>79</v>
      </c>
      <c r="AM21" s="1642">
        <v>37</v>
      </c>
      <c r="AN21" s="1661" t="s">
        <v>304</v>
      </c>
      <c r="AO21" s="1588">
        <v>1</v>
      </c>
      <c r="AP21" s="1588">
        <v>5</v>
      </c>
      <c r="AQ21" s="1588">
        <v>6</v>
      </c>
      <c r="AR21" s="1588">
        <v>1225716</v>
      </c>
      <c r="AS21" s="1662">
        <v>3.3610000000000002</v>
      </c>
      <c r="AT21" s="1588">
        <v>1861845</v>
      </c>
      <c r="AU21" s="1642" t="s">
        <v>304</v>
      </c>
      <c r="AV21" s="1586">
        <v>17</v>
      </c>
      <c r="AW21" s="1588">
        <v>2</v>
      </c>
      <c r="AX21" s="1588">
        <v>1</v>
      </c>
      <c r="AY21" s="1588">
        <v>8</v>
      </c>
      <c r="AZ21" s="1588">
        <v>5</v>
      </c>
      <c r="BA21" s="1588" t="s">
        <v>304</v>
      </c>
      <c r="BB21" s="1588" t="s">
        <v>304</v>
      </c>
      <c r="BC21" s="1588">
        <v>1</v>
      </c>
      <c r="BD21" s="1588" t="s">
        <v>304</v>
      </c>
      <c r="BE21" s="1588" t="s">
        <v>304</v>
      </c>
      <c r="BF21" s="1642">
        <v>45</v>
      </c>
      <c r="BG21" s="1341"/>
      <c r="BH21" s="1586">
        <v>11</v>
      </c>
      <c r="BI21" s="1588">
        <v>53551</v>
      </c>
      <c r="BJ21" s="1588">
        <v>3</v>
      </c>
      <c r="BK21" s="1590">
        <v>60830</v>
      </c>
      <c r="BL21" s="1588">
        <v>8</v>
      </c>
      <c r="BM21" s="1588">
        <v>9</v>
      </c>
      <c r="BN21" s="1588">
        <v>216348</v>
      </c>
      <c r="BO21" s="1588">
        <v>6</v>
      </c>
      <c r="BP21" s="1588">
        <v>9598</v>
      </c>
      <c r="BQ21" s="1588">
        <v>10</v>
      </c>
      <c r="BR21" s="1642">
        <v>79</v>
      </c>
      <c r="BS21" s="1341"/>
      <c r="BT21" s="1663">
        <v>2</v>
      </c>
      <c r="BU21" s="1066">
        <v>3962</v>
      </c>
      <c r="BV21" s="1347"/>
      <c r="BW21" s="1586">
        <v>4</v>
      </c>
      <c r="BX21" s="1588">
        <v>210</v>
      </c>
      <c r="BY21" s="1588">
        <v>204</v>
      </c>
      <c r="BZ21" s="1588">
        <v>95</v>
      </c>
      <c r="CA21" s="1588">
        <v>4232</v>
      </c>
      <c r="CB21" s="1588">
        <v>4008</v>
      </c>
      <c r="CC21" s="1588">
        <v>6</v>
      </c>
      <c r="CD21" s="1588">
        <v>320</v>
      </c>
      <c r="CE21" s="1642">
        <v>339</v>
      </c>
      <c r="CF21" s="1341"/>
      <c r="CG21" s="1586">
        <v>22</v>
      </c>
      <c r="CH21" s="1588">
        <v>4</v>
      </c>
      <c r="CI21" s="1588">
        <v>1</v>
      </c>
      <c r="CJ21" s="1588">
        <v>1</v>
      </c>
      <c r="CK21" s="1588">
        <v>1</v>
      </c>
      <c r="CL21" s="1407" t="s">
        <v>199</v>
      </c>
      <c r="CM21" s="1407" t="s">
        <v>199</v>
      </c>
      <c r="CN21" s="1588">
        <v>14</v>
      </c>
      <c r="CO21" s="1588">
        <v>1089</v>
      </c>
      <c r="CP21" s="1588">
        <v>22</v>
      </c>
      <c r="CQ21" s="1590">
        <v>126</v>
      </c>
      <c r="CR21" s="1642">
        <v>120</v>
      </c>
      <c r="CS21" s="1341"/>
      <c r="CT21" s="1586">
        <v>98</v>
      </c>
      <c r="CU21" s="1588">
        <v>40</v>
      </c>
      <c r="CV21" s="1588">
        <v>3</v>
      </c>
      <c r="CW21" s="1588">
        <v>16</v>
      </c>
      <c r="CX21" s="1588">
        <v>6</v>
      </c>
      <c r="CY21" s="1664">
        <v>33</v>
      </c>
      <c r="CZ21" s="1407" t="s">
        <v>199</v>
      </c>
      <c r="DA21" s="1469">
        <v>1407439</v>
      </c>
      <c r="DB21" s="1463">
        <v>54972</v>
      </c>
    </row>
    <row r="22" spans="1:106" ht="15.75" customHeight="1">
      <c r="A22" s="656" t="s">
        <v>151</v>
      </c>
      <c r="B22" s="540" t="s">
        <v>199</v>
      </c>
      <c r="C22" s="180" t="s">
        <v>199</v>
      </c>
      <c r="D22" s="180" t="s">
        <v>199</v>
      </c>
      <c r="E22" s="559">
        <v>24</v>
      </c>
      <c r="F22" s="178">
        <v>1</v>
      </c>
      <c r="G22" s="559">
        <v>3571</v>
      </c>
      <c r="H22" s="178">
        <v>470</v>
      </c>
      <c r="I22" s="659">
        <v>378</v>
      </c>
      <c r="J22" s="538">
        <v>32</v>
      </c>
      <c r="K22" s="178">
        <v>16908</v>
      </c>
      <c r="L22" s="179">
        <v>974</v>
      </c>
      <c r="M22" s="178">
        <v>1</v>
      </c>
      <c r="N22" s="178">
        <v>412</v>
      </c>
      <c r="O22" s="155">
        <v>27</v>
      </c>
      <c r="P22" s="179">
        <v>22</v>
      </c>
      <c r="Q22" s="178">
        <v>8696</v>
      </c>
      <c r="R22" s="178">
        <v>561</v>
      </c>
      <c r="S22" s="178">
        <v>4</v>
      </c>
      <c r="T22" s="178">
        <v>1270</v>
      </c>
      <c r="U22" s="177">
        <v>95</v>
      </c>
      <c r="V22" s="559" t="s">
        <v>199</v>
      </c>
      <c r="W22" s="178" t="s">
        <v>199</v>
      </c>
      <c r="X22" s="178" t="s">
        <v>199</v>
      </c>
      <c r="Y22" s="178" t="s">
        <v>199</v>
      </c>
      <c r="Z22" s="178" t="s">
        <v>199</v>
      </c>
      <c r="AA22" s="178" t="s">
        <v>199</v>
      </c>
      <c r="AB22" s="178">
        <v>1</v>
      </c>
      <c r="AC22" s="179">
        <v>831</v>
      </c>
      <c r="AD22" s="179">
        <v>59</v>
      </c>
      <c r="AE22" s="178">
        <v>14</v>
      </c>
      <c r="AF22" s="181">
        <v>12325</v>
      </c>
      <c r="AG22" s="2024">
        <v>958</v>
      </c>
      <c r="AH22" s="559" t="s">
        <v>199</v>
      </c>
      <c r="AI22" s="178" t="s">
        <v>199</v>
      </c>
      <c r="AJ22" s="178" t="s">
        <v>199</v>
      </c>
      <c r="AK22" s="559">
        <v>2</v>
      </c>
      <c r="AL22" s="178">
        <v>315</v>
      </c>
      <c r="AM22" s="177">
        <v>44</v>
      </c>
      <c r="AN22" s="559" t="s">
        <v>199</v>
      </c>
      <c r="AO22" s="178" t="s">
        <v>199</v>
      </c>
      <c r="AP22" s="179">
        <v>4</v>
      </c>
      <c r="AQ22" s="179">
        <v>4</v>
      </c>
      <c r="AR22" s="178">
        <v>885863</v>
      </c>
      <c r="AS22" s="1004">
        <v>2.5118499999999999</v>
      </c>
      <c r="AT22" s="178">
        <v>1340311</v>
      </c>
      <c r="AU22" s="659">
        <v>9765</v>
      </c>
      <c r="AV22" s="559">
        <v>5</v>
      </c>
      <c r="AW22" s="178" t="s">
        <v>199</v>
      </c>
      <c r="AX22" s="178" t="s">
        <v>199</v>
      </c>
      <c r="AY22" s="178">
        <v>3</v>
      </c>
      <c r="AZ22" s="178">
        <v>2</v>
      </c>
      <c r="BA22" s="178" t="s">
        <v>199</v>
      </c>
      <c r="BB22" s="178" t="s">
        <v>304</v>
      </c>
      <c r="BC22" s="178" t="s">
        <v>304</v>
      </c>
      <c r="BD22" s="178" t="s">
        <v>304</v>
      </c>
      <c r="BE22" s="178" t="s">
        <v>304</v>
      </c>
      <c r="BF22" s="177">
        <v>20</v>
      </c>
      <c r="BG22" s="526"/>
      <c r="BH22" s="538">
        <v>3</v>
      </c>
      <c r="BI22" s="178">
        <v>12026</v>
      </c>
      <c r="BJ22" s="178">
        <v>1</v>
      </c>
      <c r="BK22" s="179">
        <v>27350</v>
      </c>
      <c r="BL22" s="178">
        <v>1</v>
      </c>
      <c r="BM22" s="178">
        <v>1</v>
      </c>
      <c r="BN22" s="178">
        <v>16000</v>
      </c>
      <c r="BO22" s="178">
        <v>2</v>
      </c>
      <c r="BP22" s="178">
        <v>1770</v>
      </c>
      <c r="BQ22" s="178">
        <v>4</v>
      </c>
      <c r="BR22" s="177">
        <v>20</v>
      </c>
      <c r="BS22" s="526"/>
      <c r="BT22" s="996">
        <v>5</v>
      </c>
      <c r="BU22" s="997">
        <v>1712</v>
      </c>
      <c r="BV22" s="1310"/>
      <c r="BW22" s="538">
        <v>85</v>
      </c>
      <c r="BX22" s="178">
        <v>3290</v>
      </c>
      <c r="BY22" s="178">
        <v>3927</v>
      </c>
      <c r="BZ22" s="559" t="s">
        <v>199</v>
      </c>
      <c r="CA22" s="559" t="s">
        <v>199</v>
      </c>
      <c r="CB22" s="559" t="s">
        <v>199</v>
      </c>
      <c r="CC22" s="559">
        <v>5</v>
      </c>
      <c r="CD22" s="178">
        <v>151</v>
      </c>
      <c r="CE22" s="177">
        <v>179</v>
      </c>
      <c r="CF22" s="526"/>
      <c r="CG22" s="538">
        <v>431</v>
      </c>
      <c r="CH22" s="178">
        <v>46</v>
      </c>
      <c r="CI22" s="178">
        <v>13</v>
      </c>
      <c r="CJ22" s="178">
        <v>13</v>
      </c>
      <c r="CK22" s="178">
        <v>4</v>
      </c>
      <c r="CL22" s="179">
        <v>4</v>
      </c>
      <c r="CM22" s="179" t="s">
        <v>199</v>
      </c>
      <c r="CN22" s="178">
        <v>101</v>
      </c>
      <c r="CO22" s="179">
        <v>22410</v>
      </c>
      <c r="CP22" s="179">
        <v>257</v>
      </c>
      <c r="CQ22" s="179">
        <v>104</v>
      </c>
      <c r="CR22" s="177">
        <v>63</v>
      </c>
      <c r="CS22" s="526"/>
      <c r="CT22" s="538">
        <v>27</v>
      </c>
      <c r="CU22" s="179">
        <v>5</v>
      </c>
      <c r="CV22" s="179">
        <v>1</v>
      </c>
      <c r="CW22" s="179">
        <v>8</v>
      </c>
      <c r="CX22" s="179">
        <v>7</v>
      </c>
      <c r="CY22" s="266">
        <v>6</v>
      </c>
      <c r="CZ22" s="267" t="s">
        <v>304</v>
      </c>
      <c r="DA22" s="178">
        <v>781084.91000000015</v>
      </c>
      <c r="DB22" s="177">
        <v>2937.32</v>
      </c>
    </row>
    <row r="23" spans="1:106" ht="15.75" customHeight="1">
      <c r="A23" s="658" t="s">
        <v>216</v>
      </c>
      <c r="B23" s="1436">
        <v>2</v>
      </c>
      <c r="C23" s="1460">
        <v>81</v>
      </c>
      <c r="D23" s="1460">
        <v>14</v>
      </c>
      <c r="E23" s="1460">
        <v>32</v>
      </c>
      <c r="F23" s="1460">
        <v>32</v>
      </c>
      <c r="G23" s="1460">
        <v>3871</v>
      </c>
      <c r="H23" s="1460">
        <v>2769</v>
      </c>
      <c r="I23" s="1461">
        <v>402</v>
      </c>
      <c r="J23" s="1436">
        <v>52</v>
      </c>
      <c r="K23" s="1445">
        <v>28661</v>
      </c>
      <c r="L23" s="1447">
        <v>1726</v>
      </c>
      <c r="M23" s="1445" t="s">
        <v>304</v>
      </c>
      <c r="N23" s="1445" t="s">
        <v>304</v>
      </c>
      <c r="O23" s="1445" t="s">
        <v>304</v>
      </c>
      <c r="P23" s="1447">
        <v>28</v>
      </c>
      <c r="Q23" s="1445">
        <v>13723</v>
      </c>
      <c r="R23" s="1445">
        <v>890</v>
      </c>
      <c r="S23" s="1445" t="s">
        <v>199</v>
      </c>
      <c r="T23" s="1445" t="s">
        <v>199</v>
      </c>
      <c r="U23" s="1431" t="s">
        <v>199</v>
      </c>
      <c r="V23" s="1436" t="s">
        <v>199</v>
      </c>
      <c r="W23" s="1447" t="s">
        <v>199</v>
      </c>
      <c r="X23" s="1447" t="s">
        <v>199</v>
      </c>
      <c r="Y23" s="1445" t="s">
        <v>199</v>
      </c>
      <c r="Z23" s="1445" t="s">
        <v>199</v>
      </c>
      <c r="AA23" s="1445" t="s">
        <v>199</v>
      </c>
      <c r="AB23" s="1445">
        <v>1</v>
      </c>
      <c r="AC23" s="1447">
        <v>1269</v>
      </c>
      <c r="AD23" s="1447">
        <v>128</v>
      </c>
      <c r="AE23" s="1445">
        <v>6</v>
      </c>
      <c r="AF23" s="1445">
        <v>5071</v>
      </c>
      <c r="AG23" s="2138">
        <v>402</v>
      </c>
      <c r="AH23" s="1460">
        <v>1</v>
      </c>
      <c r="AI23" s="1445">
        <v>184</v>
      </c>
      <c r="AJ23" s="1595">
        <v>20</v>
      </c>
      <c r="AK23" s="1460">
        <v>1</v>
      </c>
      <c r="AL23" s="1445">
        <v>78</v>
      </c>
      <c r="AM23" s="1431">
        <v>25</v>
      </c>
      <c r="AN23" s="1460" t="s">
        <v>199</v>
      </c>
      <c r="AO23" s="1445" t="s">
        <v>199</v>
      </c>
      <c r="AP23" s="1445">
        <v>2</v>
      </c>
      <c r="AQ23" s="1447">
        <v>7</v>
      </c>
      <c r="AR23" s="1445">
        <v>1408289</v>
      </c>
      <c r="AS23" s="1462">
        <v>2.3159999999999998</v>
      </c>
      <c r="AT23" s="1445">
        <v>2508671</v>
      </c>
      <c r="AU23" s="1461">
        <v>16036</v>
      </c>
      <c r="AV23" s="1460" t="s">
        <v>199</v>
      </c>
      <c r="AW23" s="1445" t="s">
        <v>199</v>
      </c>
      <c r="AX23" s="1445">
        <v>1</v>
      </c>
      <c r="AY23" s="1447">
        <v>3</v>
      </c>
      <c r="AZ23" s="1445">
        <v>1</v>
      </c>
      <c r="BA23" s="1445" t="s">
        <v>199</v>
      </c>
      <c r="BB23" s="1445" t="s">
        <v>199</v>
      </c>
      <c r="BC23" s="1445">
        <v>1</v>
      </c>
      <c r="BD23" s="1445" t="s">
        <v>199</v>
      </c>
      <c r="BE23" s="1445" t="s">
        <v>199</v>
      </c>
      <c r="BF23" s="1431">
        <v>33</v>
      </c>
      <c r="BG23" s="526"/>
      <c r="BH23" s="1436">
        <v>8</v>
      </c>
      <c r="BI23" s="1445">
        <v>10581</v>
      </c>
      <c r="BJ23" s="1445">
        <v>1</v>
      </c>
      <c r="BK23" s="1447">
        <v>19800</v>
      </c>
      <c r="BL23" s="1445">
        <v>6</v>
      </c>
      <c r="BM23" s="1445">
        <v>6</v>
      </c>
      <c r="BN23" s="1445">
        <v>70895</v>
      </c>
      <c r="BO23" s="1445">
        <v>6</v>
      </c>
      <c r="BP23" s="1445">
        <v>4866</v>
      </c>
      <c r="BQ23" s="1445">
        <v>8</v>
      </c>
      <c r="BR23" s="1431">
        <v>29</v>
      </c>
      <c r="BS23" s="526"/>
      <c r="BT23" s="1464">
        <v>7</v>
      </c>
      <c r="BU23" s="1003">
        <v>2002</v>
      </c>
      <c r="BV23" s="1310"/>
      <c r="BW23" s="1436" t="s">
        <v>199</v>
      </c>
      <c r="BX23" s="1445" t="s">
        <v>199</v>
      </c>
      <c r="BY23" s="1445" t="s">
        <v>199</v>
      </c>
      <c r="BZ23" s="1460">
        <v>52</v>
      </c>
      <c r="CA23" s="1445">
        <v>6547</v>
      </c>
      <c r="CB23" s="1445">
        <v>6277</v>
      </c>
      <c r="CC23" s="1460">
        <v>4</v>
      </c>
      <c r="CD23" s="1445">
        <v>143</v>
      </c>
      <c r="CE23" s="1431">
        <v>112</v>
      </c>
      <c r="CF23" s="526"/>
      <c r="CG23" s="1436">
        <v>596</v>
      </c>
      <c r="CH23" s="1445">
        <v>52</v>
      </c>
      <c r="CI23" s="1445">
        <v>20</v>
      </c>
      <c r="CJ23" s="1445">
        <v>20</v>
      </c>
      <c r="CK23" s="1445">
        <v>3</v>
      </c>
      <c r="CL23" s="1447">
        <v>10</v>
      </c>
      <c r="CM23" s="1407" t="s">
        <v>199</v>
      </c>
      <c r="CN23" s="1445">
        <v>131</v>
      </c>
      <c r="CO23" s="1447">
        <v>37471</v>
      </c>
      <c r="CP23" s="1447">
        <v>421</v>
      </c>
      <c r="CQ23" s="1447">
        <v>124</v>
      </c>
      <c r="CR23" s="1431">
        <v>90</v>
      </c>
      <c r="CS23" s="526"/>
      <c r="CT23" s="1436">
        <v>87</v>
      </c>
      <c r="CU23" s="1447">
        <v>5</v>
      </c>
      <c r="CV23" s="1447">
        <v>1</v>
      </c>
      <c r="CW23" s="1447">
        <v>36</v>
      </c>
      <c r="CX23" s="1447">
        <v>4</v>
      </c>
      <c r="CY23" s="1465">
        <v>18</v>
      </c>
      <c r="CZ23" s="1466">
        <v>23</v>
      </c>
      <c r="DA23" s="1445">
        <v>1359025</v>
      </c>
      <c r="DB23" s="1431">
        <v>98032</v>
      </c>
    </row>
    <row r="24" spans="1:106" ht="15.75" customHeight="1">
      <c r="A24" s="656" t="s">
        <v>153</v>
      </c>
      <c r="B24" s="538" t="s">
        <v>199</v>
      </c>
      <c r="C24" s="559" t="s">
        <v>199</v>
      </c>
      <c r="D24" s="559" t="s">
        <v>199</v>
      </c>
      <c r="E24" s="559">
        <v>19</v>
      </c>
      <c r="F24" s="559">
        <v>1</v>
      </c>
      <c r="G24" s="559">
        <v>3506</v>
      </c>
      <c r="H24" s="559">
        <v>87</v>
      </c>
      <c r="I24" s="659">
        <v>295</v>
      </c>
      <c r="J24" s="538">
        <v>29</v>
      </c>
      <c r="K24" s="178">
        <v>17236</v>
      </c>
      <c r="L24" s="179">
        <v>959</v>
      </c>
      <c r="M24" s="178" t="s">
        <v>199</v>
      </c>
      <c r="N24" s="178" t="s">
        <v>199</v>
      </c>
      <c r="O24" s="178" t="s">
        <v>199</v>
      </c>
      <c r="P24" s="179">
        <v>15</v>
      </c>
      <c r="Q24" s="178">
        <v>8386</v>
      </c>
      <c r="R24" s="178">
        <v>523</v>
      </c>
      <c r="S24" s="178">
        <v>1</v>
      </c>
      <c r="T24" s="178">
        <v>479</v>
      </c>
      <c r="U24" s="177">
        <v>21</v>
      </c>
      <c r="V24" s="559" t="s">
        <v>199</v>
      </c>
      <c r="W24" s="179" t="s">
        <v>199</v>
      </c>
      <c r="X24" s="179" t="s">
        <v>199</v>
      </c>
      <c r="Y24" s="178" t="s">
        <v>199</v>
      </c>
      <c r="Z24" s="179" t="s">
        <v>199</v>
      </c>
      <c r="AA24" s="179" t="s">
        <v>199</v>
      </c>
      <c r="AB24" s="178" t="s">
        <v>199</v>
      </c>
      <c r="AC24" s="179" t="s">
        <v>199</v>
      </c>
      <c r="AD24" s="179" t="s">
        <v>199</v>
      </c>
      <c r="AE24" s="178">
        <v>7</v>
      </c>
      <c r="AF24" s="179">
        <v>8509</v>
      </c>
      <c r="AG24" s="2024">
        <v>508</v>
      </c>
      <c r="AH24" s="559" t="s">
        <v>199</v>
      </c>
      <c r="AI24" s="178" t="s">
        <v>199</v>
      </c>
      <c r="AJ24" s="453" t="s">
        <v>199</v>
      </c>
      <c r="AK24" s="559">
        <v>1</v>
      </c>
      <c r="AL24" s="178">
        <v>114</v>
      </c>
      <c r="AM24" s="178">
        <v>13</v>
      </c>
      <c r="AN24" s="559" t="s">
        <v>199</v>
      </c>
      <c r="AO24" s="178" t="s">
        <v>199</v>
      </c>
      <c r="AP24" s="179">
        <v>2</v>
      </c>
      <c r="AQ24" s="179">
        <v>1</v>
      </c>
      <c r="AR24" s="178">
        <v>677808</v>
      </c>
      <c r="AS24" s="260">
        <v>1.9810000000000001</v>
      </c>
      <c r="AT24" s="155">
        <v>1431816</v>
      </c>
      <c r="AU24" s="552">
        <v>7807</v>
      </c>
      <c r="AV24" s="551">
        <v>1</v>
      </c>
      <c r="AW24" s="155" t="s">
        <v>199</v>
      </c>
      <c r="AX24" s="155">
        <v>1</v>
      </c>
      <c r="AY24" s="152" t="s">
        <v>199</v>
      </c>
      <c r="AZ24" s="155" t="s">
        <v>199</v>
      </c>
      <c r="BA24" s="155" t="s">
        <v>199</v>
      </c>
      <c r="BB24" s="155" t="s">
        <v>199</v>
      </c>
      <c r="BC24" s="155" t="s">
        <v>199</v>
      </c>
      <c r="BD24" s="155" t="s">
        <v>199</v>
      </c>
      <c r="BE24" s="155" t="s">
        <v>199</v>
      </c>
      <c r="BF24" s="177">
        <v>13</v>
      </c>
      <c r="BG24" s="526"/>
      <c r="BH24" s="538">
        <v>5</v>
      </c>
      <c r="BI24" s="178">
        <v>21407</v>
      </c>
      <c r="BJ24" s="178">
        <v>1</v>
      </c>
      <c r="BK24" s="179">
        <v>39102</v>
      </c>
      <c r="BL24" s="178">
        <v>7</v>
      </c>
      <c r="BM24" s="178">
        <v>7</v>
      </c>
      <c r="BN24" s="178">
        <v>71717</v>
      </c>
      <c r="BO24" s="178">
        <v>1</v>
      </c>
      <c r="BP24" s="178">
        <v>553</v>
      </c>
      <c r="BQ24" s="178">
        <v>7</v>
      </c>
      <c r="BR24" s="177">
        <v>33</v>
      </c>
      <c r="BS24" s="526"/>
      <c r="BT24" s="996">
        <v>14</v>
      </c>
      <c r="BU24" s="997">
        <v>1675</v>
      </c>
      <c r="BV24" s="1310"/>
      <c r="BW24" s="538">
        <v>41</v>
      </c>
      <c r="BX24" s="178">
        <v>2709</v>
      </c>
      <c r="BY24" s="178">
        <v>2592</v>
      </c>
      <c r="BZ24" s="559">
        <v>16</v>
      </c>
      <c r="CA24" s="178">
        <v>1000</v>
      </c>
      <c r="CB24" s="178">
        <v>978</v>
      </c>
      <c r="CC24" s="559">
        <v>4</v>
      </c>
      <c r="CD24" s="178">
        <v>151</v>
      </c>
      <c r="CE24" s="177">
        <v>141</v>
      </c>
      <c r="CF24" s="526"/>
      <c r="CG24" s="538">
        <v>334</v>
      </c>
      <c r="CH24" s="178">
        <v>41</v>
      </c>
      <c r="CI24" s="178">
        <v>11</v>
      </c>
      <c r="CJ24" s="178">
        <v>11</v>
      </c>
      <c r="CK24" s="178">
        <v>1</v>
      </c>
      <c r="CL24" s="179">
        <v>5</v>
      </c>
      <c r="CM24" s="179" t="s">
        <v>199</v>
      </c>
      <c r="CN24" s="178">
        <v>54</v>
      </c>
      <c r="CO24" s="179">
        <v>20070</v>
      </c>
      <c r="CP24" s="179">
        <v>236</v>
      </c>
      <c r="CQ24" s="179">
        <v>110</v>
      </c>
      <c r="CR24" s="177">
        <v>89</v>
      </c>
      <c r="CS24" s="526"/>
      <c r="CT24" s="538">
        <v>35</v>
      </c>
      <c r="CU24" s="179">
        <v>11</v>
      </c>
      <c r="CV24" s="152" t="s">
        <v>199</v>
      </c>
      <c r="CW24" s="152">
        <v>5</v>
      </c>
      <c r="CX24" s="152">
        <v>13</v>
      </c>
      <c r="CY24" s="153">
        <v>6</v>
      </c>
      <c r="CZ24" s="154" t="s">
        <v>199</v>
      </c>
      <c r="DA24" s="178">
        <v>604605</v>
      </c>
      <c r="DB24" s="177">
        <v>52915</v>
      </c>
    </row>
    <row r="25" spans="1:106" ht="15.75" customHeight="1">
      <c r="A25" s="658" t="s">
        <v>154</v>
      </c>
      <c r="B25" s="1436" t="s">
        <v>304</v>
      </c>
      <c r="C25" s="1460" t="s">
        <v>304</v>
      </c>
      <c r="D25" s="1460" t="s">
        <v>304</v>
      </c>
      <c r="E25" s="1460">
        <v>39</v>
      </c>
      <c r="F25" s="1460">
        <v>9</v>
      </c>
      <c r="G25" s="1460">
        <v>5620</v>
      </c>
      <c r="H25" s="1460">
        <v>998</v>
      </c>
      <c r="I25" s="1461">
        <v>527</v>
      </c>
      <c r="J25" s="1436">
        <v>55</v>
      </c>
      <c r="K25" s="1595">
        <v>31958</v>
      </c>
      <c r="L25" s="1597">
        <v>1704</v>
      </c>
      <c r="M25" s="1595">
        <v>1</v>
      </c>
      <c r="N25" s="1595">
        <v>396</v>
      </c>
      <c r="O25" s="1595">
        <v>18</v>
      </c>
      <c r="P25" s="1597">
        <v>27</v>
      </c>
      <c r="Q25" s="1595">
        <v>15551</v>
      </c>
      <c r="R25" s="1595">
        <v>924</v>
      </c>
      <c r="S25" s="1595">
        <v>1</v>
      </c>
      <c r="T25" s="1595">
        <v>698</v>
      </c>
      <c r="U25" s="1646">
        <v>32</v>
      </c>
      <c r="V25" s="1460" t="s">
        <v>304</v>
      </c>
      <c r="W25" s="1597" t="s">
        <v>304</v>
      </c>
      <c r="X25" s="1597" t="s">
        <v>304</v>
      </c>
      <c r="Y25" s="1595" t="s">
        <v>304</v>
      </c>
      <c r="Z25" s="1597" t="s">
        <v>304</v>
      </c>
      <c r="AA25" s="1597" t="s">
        <v>304</v>
      </c>
      <c r="AB25" s="1595">
        <v>1</v>
      </c>
      <c r="AC25" s="1597">
        <v>1180</v>
      </c>
      <c r="AD25" s="1597">
        <v>85</v>
      </c>
      <c r="AE25" s="1595">
        <v>13</v>
      </c>
      <c r="AF25" s="1595">
        <v>11913</v>
      </c>
      <c r="AG25" s="2138" t="s">
        <v>721</v>
      </c>
      <c r="AH25" s="1436" t="s">
        <v>304</v>
      </c>
      <c r="AI25" s="1595" t="s">
        <v>304</v>
      </c>
      <c r="AJ25" s="1595" t="s">
        <v>304</v>
      </c>
      <c r="AK25" s="1595">
        <v>3</v>
      </c>
      <c r="AL25" s="1595">
        <v>418</v>
      </c>
      <c r="AM25" s="1646" t="s">
        <v>721</v>
      </c>
      <c r="AN25" s="1460" t="s">
        <v>304</v>
      </c>
      <c r="AO25" s="1595" t="s">
        <v>304</v>
      </c>
      <c r="AP25" s="1597">
        <v>4</v>
      </c>
      <c r="AQ25" s="1597">
        <v>4</v>
      </c>
      <c r="AR25" s="1595">
        <v>1717133</v>
      </c>
      <c r="AS25" s="1665">
        <v>2.6429999999999998</v>
      </c>
      <c r="AT25" s="1595">
        <v>2589962</v>
      </c>
      <c r="AU25" s="1461">
        <v>13738</v>
      </c>
      <c r="AV25" s="1460">
        <v>2</v>
      </c>
      <c r="AW25" s="1595" t="s">
        <v>304</v>
      </c>
      <c r="AX25" s="1595" t="s">
        <v>304</v>
      </c>
      <c r="AY25" s="1597">
        <v>2</v>
      </c>
      <c r="AZ25" s="1595" t="s">
        <v>304</v>
      </c>
      <c r="BA25" s="1595" t="s">
        <v>304</v>
      </c>
      <c r="BB25" s="1595" t="s">
        <v>304</v>
      </c>
      <c r="BC25" s="1595" t="s">
        <v>304</v>
      </c>
      <c r="BD25" s="1595" t="s">
        <v>304</v>
      </c>
      <c r="BE25" s="1595" t="s">
        <v>304</v>
      </c>
      <c r="BF25" s="1646">
        <v>26</v>
      </c>
      <c r="BG25" s="526"/>
      <c r="BH25" s="1436">
        <v>2</v>
      </c>
      <c r="BI25" s="1595">
        <v>26493</v>
      </c>
      <c r="BJ25" s="1595">
        <v>1</v>
      </c>
      <c r="BK25" s="1597">
        <v>23570</v>
      </c>
      <c r="BL25" s="1595">
        <v>3</v>
      </c>
      <c r="BM25" s="1595">
        <v>4</v>
      </c>
      <c r="BN25" s="1595">
        <v>38195</v>
      </c>
      <c r="BO25" s="1595">
        <v>2</v>
      </c>
      <c r="BP25" s="1595">
        <v>15053</v>
      </c>
      <c r="BQ25" s="1595">
        <v>6</v>
      </c>
      <c r="BR25" s="1646">
        <v>35</v>
      </c>
      <c r="BS25" s="526"/>
      <c r="BT25" s="1464">
        <v>1</v>
      </c>
      <c r="BU25" s="1003">
        <v>1000</v>
      </c>
      <c r="BV25" s="1310"/>
      <c r="BW25" s="1436">
        <v>103</v>
      </c>
      <c r="BX25" s="1595">
        <v>6641</v>
      </c>
      <c r="BY25" s="1595">
        <v>5880</v>
      </c>
      <c r="BZ25" s="1407" t="s">
        <v>199</v>
      </c>
      <c r="CA25" s="1407" t="s">
        <v>199</v>
      </c>
      <c r="CB25" s="1407" t="s">
        <v>199</v>
      </c>
      <c r="CC25" s="1460">
        <v>6</v>
      </c>
      <c r="CD25" s="1595">
        <v>230</v>
      </c>
      <c r="CE25" s="1646">
        <v>165</v>
      </c>
      <c r="CF25" s="526"/>
      <c r="CG25" s="1436">
        <v>684</v>
      </c>
      <c r="CH25" s="1595">
        <v>84</v>
      </c>
      <c r="CI25" s="1595">
        <v>23</v>
      </c>
      <c r="CJ25" s="1595">
        <v>23</v>
      </c>
      <c r="CK25" s="1595">
        <v>5</v>
      </c>
      <c r="CL25" s="1597">
        <v>6</v>
      </c>
      <c r="CM25" s="1597">
        <v>3</v>
      </c>
      <c r="CN25" s="1595">
        <v>134</v>
      </c>
      <c r="CO25" s="1597">
        <v>41111</v>
      </c>
      <c r="CP25" s="1597">
        <v>633</v>
      </c>
      <c r="CQ25" s="1597">
        <v>144</v>
      </c>
      <c r="CR25" s="1646">
        <v>221</v>
      </c>
      <c r="CS25" s="526"/>
      <c r="CT25" s="1436">
        <v>73</v>
      </c>
      <c r="CU25" s="1597">
        <v>3</v>
      </c>
      <c r="CV25" s="1407" t="s">
        <v>199</v>
      </c>
      <c r="CW25" s="1597">
        <v>43</v>
      </c>
      <c r="CX25" s="1597">
        <v>8</v>
      </c>
      <c r="CY25" s="1666">
        <v>19</v>
      </c>
      <c r="CZ25" s="1407" t="s">
        <v>199</v>
      </c>
      <c r="DA25" s="1595">
        <v>1172609</v>
      </c>
      <c r="DB25" s="1646">
        <v>57763</v>
      </c>
    </row>
    <row r="26" spans="1:106" ht="15.75" customHeight="1">
      <c r="A26" s="656" t="s">
        <v>155</v>
      </c>
      <c r="B26" s="531" t="s">
        <v>199</v>
      </c>
      <c r="C26" s="551" t="s">
        <v>199</v>
      </c>
      <c r="D26" s="551" t="s">
        <v>199</v>
      </c>
      <c r="E26" s="551">
        <v>21</v>
      </c>
      <c r="F26" s="551">
        <v>21</v>
      </c>
      <c r="G26" s="551">
        <v>3942</v>
      </c>
      <c r="H26" s="551">
        <v>152</v>
      </c>
      <c r="I26" s="552">
        <v>377</v>
      </c>
      <c r="J26" s="538">
        <v>42</v>
      </c>
      <c r="K26" s="453">
        <v>22152</v>
      </c>
      <c r="L26" s="1884">
        <v>1280</v>
      </c>
      <c r="M26" s="449" t="s">
        <v>723</v>
      </c>
      <c r="N26" s="449" t="s">
        <v>723</v>
      </c>
      <c r="O26" s="1385" t="s">
        <v>723</v>
      </c>
      <c r="P26" s="1884">
        <v>21</v>
      </c>
      <c r="Q26" s="457">
        <v>10139</v>
      </c>
      <c r="R26" s="457">
        <v>670</v>
      </c>
      <c r="S26" s="449" t="s">
        <v>723</v>
      </c>
      <c r="T26" s="449" t="s">
        <v>723</v>
      </c>
      <c r="U26" s="1057" t="s">
        <v>723</v>
      </c>
      <c r="V26" s="559" t="s">
        <v>199</v>
      </c>
      <c r="W26" s="559" t="s">
        <v>199</v>
      </c>
      <c r="X26" s="559" t="s">
        <v>199</v>
      </c>
      <c r="Y26" s="453" t="s">
        <v>199</v>
      </c>
      <c r="Z26" s="276" t="s">
        <v>199</v>
      </c>
      <c r="AA26" s="276" t="s">
        <v>199</v>
      </c>
      <c r="AB26" s="453">
        <v>1</v>
      </c>
      <c r="AC26" s="276">
        <v>938</v>
      </c>
      <c r="AD26" s="276">
        <v>66</v>
      </c>
      <c r="AE26" s="453" t="s">
        <v>199</v>
      </c>
      <c r="AF26" s="453" t="s">
        <v>199</v>
      </c>
      <c r="AG26" s="2024" t="s">
        <v>199</v>
      </c>
      <c r="AH26" s="538" t="s">
        <v>199</v>
      </c>
      <c r="AI26" s="453" t="s">
        <v>199</v>
      </c>
      <c r="AJ26" s="559" t="s">
        <v>199</v>
      </c>
      <c r="AK26" s="1385" t="s">
        <v>723</v>
      </c>
      <c r="AL26" s="457" t="s">
        <v>721</v>
      </c>
      <c r="AM26" s="272" t="s">
        <v>721</v>
      </c>
      <c r="AN26" s="551" t="s">
        <v>304</v>
      </c>
      <c r="AO26" s="457" t="s">
        <v>304</v>
      </c>
      <c r="AP26" s="1884" t="s">
        <v>199</v>
      </c>
      <c r="AQ26" s="1884">
        <v>18</v>
      </c>
      <c r="AR26" s="457">
        <v>791975</v>
      </c>
      <c r="AS26" s="1885">
        <v>1.8140000000000001</v>
      </c>
      <c r="AT26" s="457">
        <v>1659027</v>
      </c>
      <c r="AU26" s="552">
        <v>12588</v>
      </c>
      <c r="AV26" s="551" t="s">
        <v>199</v>
      </c>
      <c r="AW26" s="551" t="s">
        <v>199</v>
      </c>
      <c r="AX26" s="551" t="s">
        <v>199</v>
      </c>
      <c r="AY26" s="551" t="s">
        <v>199</v>
      </c>
      <c r="AZ26" s="551" t="s">
        <v>199</v>
      </c>
      <c r="BA26" s="551" t="s">
        <v>199</v>
      </c>
      <c r="BB26" s="551" t="s">
        <v>199</v>
      </c>
      <c r="BC26" s="551" t="s">
        <v>199</v>
      </c>
      <c r="BD26" s="559" t="s">
        <v>199</v>
      </c>
      <c r="BE26" s="559" t="s">
        <v>199</v>
      </c>
      <c r="BF26" s="278">
        <v>1</v>
      </c>
      <c r="BG26" s="526"/>
      <c r="BH26" s="538">
        <v>2</v>
      </c>
      <c r="BI26" s="453">
        <v>12295</v>
      </c>
      <c r="BJ26" s="453" t="s">
        <v>304</v>
      </c>
      <c r="BK26" s="276" t="s">
        <v>304</v>
      </c>
      <c r="BL26" s="453">
        <v>6</v>
      </c>
      <c r="BM26" s="453">
        <v>12</v>
      </c>
      <c r="BN26" s="453">
        <v>100843</v>
      </c>
      <c r="BO26" s="453">
        <v>6</v>
      </c>
      <c r="BP26" s="453">
        <v>5501</v>
      </c>
      <c r="BQ26" s="457">
        <v>12</v>
      </c>
      <c r="BR26" s="272">
        <v>55</v>
      </c>
      <c r="BS26" s="526"/>
      <c r="BT26" s="996">
        <v>1</v>
      </c>
      <c r="BU26" s="997">
        <v>1338</v>
      </c>
      <c r="BV26" s="1310"/>
      <c r="BW26" s="538">
        <v>43</v>
      </c>
      <c r="BX26" s="453">
        <v>3937</v>
      </c>
      <c r="BY26" s="453">
        <v>4675</v>
      </c>
      <c r="BZ26" s="559" t="s">
        <v>304</v>
      </c>
      <c r="CA26" s="559" t="s">
        <v>304</v>
      </c>
      <c r="CB26" s="559" t="s">
        <v>304</v>
      </c>
      <c r="CC26" s="559">
        <v>2</v>
      </c>
      <c r="CD26" s="453">
        <v>85</v>
      </c>
      <c r="CE26" s="278">
        <v>88</v>
      </c>
      <c r="CF26" s="526"/>
      <c r="CG26" s="538">
        <v>476</v>
      </c>
      <c r="CH26" s="453">
        <v>59</v>
      </c>
      <c r="CI26" s="453">
        <v>19</v>
      </c>
      <c r="CJ26" s="453">
        <v>19</v>
      </c>
      <c r="CK26" s="453">
        <v>4</v>
      </c>
      <c r="CL26" s="276">
        <v>7</v>
      </c>
      <c r="CM26" s="559" t="s">
        <v>199</v>
      </c>
      <c r="CN26" s="453">
        <v>66</v>
      </c>
      <c r="CO26" s="276">
        <v>26223</v>
      </c>
      <c r="CP26" s="276">
        <v>462</v>
      </c>
      <c r="CQ26" s="276">
        <v>146</v>
      </c>
      <c r="CR26" s="278">
        <v>112</v>
      </c>
      <c r="CS26" s="526"/>
      <c r="CT26" s="531">
        <f>CU26+CV26+CW26+CX26+CY26</f>
        <v>79</v>
      </c>
      <c r="CU26" s="276">
        <v>26</v>
      </c>
      <c r="CV26" s="276">
        <v>2</v>
      </c>
      <c r="CW26" s="276">
        <v>37</v>
      </c>
      <c r="CX26" s="276">
        <v>8</v>
      </c>
      <c r="CY26" s="277">
        <v>6</v>
      </c>
      <c r="CZ26" s="226" t="s">
        <v>199</v>
      </c>
      <c r="DA26" s="453">
        <v>819605</v>
      </c>
      <c r="DB26" s="278">
        <v>6059</v>
      </c>
    </row>
    <row r="27" spans="1:106" ht="15.75" customHeight="1">
      <c r="A27" s="658" t="s">
        <v>156</v>
      </c>
      <c r="B27" s="1436" t="s">
        <v>199</v>
      </c>
      <c r="C27" s="1460" t="s">
        <v>199</v>
      </c>
      <c r="D27" s="1460" t="s">
        <v>199</v>
      </c>
      <c r="E27" s="1460">
        <v>29</v>
      </c>
      <c r="F27" s="1460">
        <v>11</v>
      </c>
      <c r="G27" s="1460">
        <v>3484</v>
      </c>
      <c r="H27" s="1460">
        <v>807</v>
      </c>
      <c r="I27" s="1646">
        <v>493</v>
      </c>
      <c r="J27" s="1436">
        <v>69</v>
      </c>
      <c r="K27" s="1595">
        <v>23656</v>
      </c>
      <c r="L27" s="1597">
        <v>1813</v>
      </c>
      <c r="M27" s="1595" t="s">
        <v>199</v>
      </c>
      <c r="N27" s="1595" t="s">
        <v>199</v>
      </c>
      <c r="O27" s="1595" t="s">
        <v>199</v>
      </c>
      <c r="P27" s="1597">
        <v>37</v>
      </c>
      <c r="Q27" s="1595">
        <v>12148</v>
      </c>
      <c r="R27" s="1595">
        <v>959</v>
      </c>
      <c r="S27" s="1595">
        <v>9</v>
      </c>
      <c r="T27" s="1595">
        <v>2477</v>
      </c>
      <c r="U27" s="1977">
        <v>178</v>
      </c>
      <c r="V27" s="526">
        <v>1</v>
      </c>
      <c r="W27" s="1595">
        <v>1347</v>
      </c>
      <c r="X27" s="1595">
        <v>95</v>
      </c>
      <c r="Y27" s="1595" t="s">
        <v>199</v>
      </c>
      <c r="Z27" s="1595" t="s">
        <v>199</v>
      </c>
      <c r="AA27" s="1595" t="s">
        <v>199</v>
      </c>
      <c r="AB27" s="1595" t="s">
        <v>199</v>
      </c>
      <c r="AC27" s="1595" t="s">
        <v>199</v>
      </c>
      <c r="AD27" s="1595" t="s">
        <v>199</v>
      </c>
      <c r="AE27" s="1595">
        <v>17</v>
      </c>
      <c r="AF27" s="1597">
        <v>13015</v>
      </c>
      <c r="AG27" s="2138">
        <v>871</v>
      </c>
      <c r="AH27" s="1436" t="s">
        <v>199</v>
      </c>
      <c r="AI27" s="1595" t="s">
        <v>199</v>
      </c>
      <c r="AJ27" s="1595" t="s">
        <v>199</v>
      </c>
      <c r="AK27" s="1469">
        <v>2</v>
      </c>
      <c r="AL27" s="1469">
        <v>1059</v>
      </c>
      <c r="AM27" s="1463">
        <v>93</v>
      </c>
      <c r="AN27" s="1460" t="s">
        <v>304</v>
      </c>
      <c r="AO27" s="1595" t="s">
        <v>304</v>
      </c>
      <c r="AP27" s="1597">
        <v>6</v>
      </c>
      <c r="AQ27" s="1597">
        <v>9</v>
      </c>
      <c r="AR27" s="1595">
        <v>1688990</v>
      </c>
      <c r="AS27" s="1665">
        <v>3.0259999999999998</v>
      </c>
      <c r="AT27" s="1595">
        <v>2024646</v>
      </c>
      <c r="AU27" s="1461">
        <v>17814</v>
      </c>
      <c r="AV27" s="1460">
        <f>SUM(AW27:BE27)</f>
        <v>8</v>
      </c>
      <c r="AW27" s="1595">
        <v>2</v>
      </c>
      <c r="AX27" s="1595">
        <v>1</v>
      </c>
      <c r="AY27" s="1597">
        <v>1</v>
      </c>
      <c r="AZ27" s="1595">
        <v>3</v>
      </c>
      <c r="BA27" s="1595" t="s">
        <v>304</v>
      </c>
      <c r="BB27" s="1595" t="s">
        <v>304</v>
      </c>
      <c r="BC27" s="1595" t="s">
        <v>304</v>
      </c>
      <c r="BD27" s="1595">
        <v>1</v>
      </c>
      <c r="BE27" s="1595" t="s">
        <v>304</v>
      </c>
      <c r="BF27" s="1646" t="s">
        <v>304</v>
      </c>
      <c r="BG27" s="526"/>
      <c r="BH27" s="1436">
        <v>3</v>
      </c>
      <c r="BI27" s="1595">
        <v>35116</v>
      </c>
      <c r="BJ27" s="1595">
        <v>2</v>
      </c>
      <c r="BK27" s="1597">
        <v>45847</v>
      </c>
      <c r="BL27" s="1595">
        <v>6</v>
      </c>
      <c r="BM27" s="1595">
        <v>21</v>
      </c>
      <c r="BN27" s="1595">
        <v>186566</v>
      </c>
      <c r="BO27" s="1595">
        <v>3</v>
      </c>
      <c r="BP27" s="1595">
        <v>1485</v>
      </c>
      <c r="BQ27" s="1595">
        <v>12</v>
      </c>
      <c r="BR27" s="1646">
        <v>55</v>
      </c>
      <c r="BS27" s="526"/>
      <c r="BT27" s="1464">
        <v>4</v>
      </c>
      <c r="BU27" s="1400">
        <v>2021</v>
      </c>
      <c r="BV27" s="1310"/>
      <c r="BW27" s="1436" t="s">
        <v>304</v>
      </c>
      <c r="BX27" s="1595" t="s">
        <v>304</v>
      </c>
      <c r="BY27" s="1595" t="s">
        <v>304</v>
      </c>
      <c r="BZ27" s="1460">
        <v>91</v>
      </c>
      <c r="CA27" s="1595">
        <v>7541</v>
      </c>
      <c r="CB27" s="1595">
        <v>6656</v>
      </c>
      <c r="CC27" s="1460" t="s">
        <v>304</v>
      </c>
      <c r="CD27" s="1595" t="s">
        <v>304</v>
      </c>
      <c r="CE27" s="1646" t="s">
        <v>304</v>
      </c>
      <c r="CF27" s="526"/>
      <c r="CG27" s="1436">
        <v>471</v>
      </c>
      <c r="CH27" s="1595">
        <v>36</v>
      </c>
      <c r="CI27" s="1595">
        <v>13</v>
      </c>
      <c r="CJ27" s="1595">
        <v>12</v>
      </c>
      <c r="CK27" s="1595">
        <v>1</v>
      </c>
      <c r="CL27" s="1597">
        <v>1</v>
      </c>
      <c r="CM27" s="1597">
        <v>6</v>
      </c>
      <c r="CN27" s="1595">
        <v>199</v>
      </c>
      <c r="CO27" s="1597">
        <v>30374</v>
      </c>
      <c r="CP27" s="1597">
        <v>1346</v>
      </c>
      <c r="CQ27" s="1597">
        <v>132</v>
      </c>
      <c r="CR27" s="1646">
        <v>134</v>
      </c>
      <c r="CS27" s="526"/>
      <c r="CT27" s="1436">
        <v>968</v>
      </c>
      <c r="CU27" s="1597">
        <v>30</v>
      </c>
      <c r="CV27" s="1597">
        <v>4</v>
      </c>
      <c r="CW27" s="1597">
        <v>813</v>
      </c>
      <c r="CX27" s="1597">
        <v>40</v>
      </c>
      <c r="CY27" s="1666">
        <v>81</v>
      </c>
      <c r="CZ27" s="1667" t="s">
        <v>304</v>
      </c>
      <c r="DA27" s="1595">
        <v>1121981.06</v>
      </c>
      <c r="DB27" s="1646">
        <v>13907.16</v>
      </c>
    </row>
    <row r="28" spans="1:106" ht="15.75" customHeight="1">
      <c r="A28" s="656" t="s">
        <v>157</v>
      </c>
      <c r="B28" s="551" t="s">
        <v>199</v>
      </c>
      <c r="C28" s="551" t="s">
        <v>199</v>
      </c>
      <c r="D28" s="551" t="s">
        <v>199</v>
      </c>
      <c r="E28" s="559">
        <v>16</v>
      </c>
      <c r="F28" s="559">
        <v>14</v>
      </c>
      <c r="G28" s="559">
        <v>1222</v>
      </c>
      <c r="H28" s="559">
        <v>991</v>
      </c>
      <c r="I28" s="659">
        <v>319</v>
      </c>
      <c r="J28" s="538">
        <v>44</v>
      </c>
      <c r="K28" s="482">
        <v>15122</v>
      </c>
      <c r="L28" s="128">
        <v>1373</v>
      </c>
      <c r="M28" s="482">
        <v>1</v>
      </c>
      <c r="N28" s="482">
        <v>159</v>
      </c>
      <c r="O28" s="482">
        <v>17</v>
      </c>
      <c r="P28" s="128">
        <v>23</v>
      </c>
      <c r="Q28" s="482">
        <v>8348</v>
      </c>
      <c r="R28" s="482">
        <v>721</v>
      </c>
      <c r="S28" s="482">
        <v>2</v>
      </c>
      <c r="T28" s="482">
        <v>361</v>
      </c>
      <c r="U28" s="111">
        <v>39</v>
      </c>
      <c r="V28" s="551" t="s">
        <v>199</v>
      </c>
      <c r="W28" s="551" t="s">
        <v>199</v>
      </c>
      <c r="X28" s="551" t="s">
        <v>199</v>
      </c>
      <c r="Y28" s="551" t="s">
        <v>199</v>
      </c>
      <c r="Z28" s="551" t="s">
        <v>199</v>
      </c>
      <c r="AA28" s="551" t="s">
        <v>199</v>
      </c>
      <c r="AB28" s="482">
        <v>1</v>
      </c>
      <c r="AC28" s="128">
        <v>955</v>
      </c>
      <c r="AD28" s="128">
        <v>76</v>
      </c>
      <c r="AE28" s="482">
        <v>11</v>
      </c>
      <c r="AF28" s="482">
        <v>9121</v>
      </c>
      <c r="AG28" s="2024">
        <v>269</v>
      </c>
      <c r="AH28" s="538">
        <v>1</v>
      </c>
      <c r="AI28" s="482">
        <v>174</v>
      </c>
      <c r="AJ28" s="482">
        <v>20</v>
      </c>
      <c r="AK28" s="482">
        <v>2</v>
      </c>
      <c r="AL28" s="482">
        <v>105</v>
      </c>
      <c r="AM28" s="111" t="s">
        <v>304</v>
      </c>
      <c r="AN28" s="551" t="s">
        <v>199</v>
      </c>
      <c r="AO28" s="551" t="s">
        <v>199</v>
      </c>
      <c r="AP28" s="128">
        <v>2</v>
      </c>
      <c r="AQ28" s="128">
        <v>4</v>
      </c>
      <c r="AR28" s="482">
        <v>772352</v>
      </c>
      <c r="AS28" s="995">
        <v>2.1</v>
      </c>
      <c r="AT28" s="482">
        <v>1323924</v>
      </c>
      <c r="AU28" s="552">
        <v>13132</v>
      </c>
      <c r="AV28" s="559">
        <v>2</v>
      </c>
      <c r="AW28" s="482">
        <v>1</v>
      </c>
      <c r="AX28" s="129" t="s">
        <v>304</v>
      </c>
      <c r="AY28" s="129" t="s">
        <v>304</v>
      </c>
      <c r="AZ28" s="482">
        <v>1</v>
      </c>
      <c r="BA28" s="129" t="s">
        <v>304</v>
      </c>
      <c r="BB28" s="129" t="s">
        <v>304</v>
      </c>
      <c r="BC28" s="129" t="s">
        <v>304</v>
      </c>
      <c r="BD28" s="129" t="s">
        <v>304</v>
      </c>
      <c r="BE28" s="129" t="s">
        <v>304</v>
      </c>
      <c r="BF28" s="1005" t="s">
        <v>304</v>
      </c>
      <c r="BG28" s="526"/>
      <c r="BH28" s="538">
        <v>4</v>
      </c>
      <c r="BI28" s="482">
        <v>32238</v>
      </c>
      <c r="BJ28" s="482">
        <v>1</v>
      </c>
      <c r="BK28" s="128">
        <v>24017</v>
      </c>
      <c r="BL28" s="482">
        <v>7</v>
      </c>
      <c r="BM28" s="482">
        <v>9</v>
      </c>
      <c r="BN28" s="482">
        <v>103074</v>
      </c>
      <c r="BO28" s="482">
        <v>8</v>
      </c>
      <c r="BP28" s="482">
        <v>5046</v>
      </c>
      <c r="BQ28" s="482">
        <v>6</v>
      </c>
      <c r="BR28" s="111">
        <v>36</v>
      </c>
      <c r="BS28" s="526"/>
      <c r="BT28" s="996">
        <v>3</v>
      </c>
      <c r="BU28" s="997">
        <v>3216</v>
      </c>
      <c r="BV28" s="1310"/>
      <c r="BW28" s="674" t="s">
        <v>199</v>
      </c>
      <c r="BX28" s="226" t="s">
        <v>199</v>
      </c>
      <c r="BY28" s="226" t="s">
        <v>199</v>
      </c>
      <c r="BZ28" s="559">
        <v>4</v>
      </c>
      <c r="CA28" s="482">
        <v>144</v>
      </c>
      <c r="CB28" s="482">
        <v>136</v>
      </c>
      <c r="CC28" s="559">
        <v>79</v>
      </c>
      <c r="CD28" s="482">
        <v>2861</v>
      </c>
      <c r="CE28" s="111">
        <v>2730</v>
      </c>
      <c r="CF28" s="526"/>
      <c r="CG28" s="538">
        <v>492</v>
      </c>
      <c r="CH28" s="482">
        <v>81</v>
      </c>
      <c r="CI28" s="482">
        <v>22</v>
      </c>
      <c r="CJ28" s="482">
        <v>22</v>
      </c>
      <c r="CK28" s="482">
        <v>4</v>
      </c>
      <c r="CL28" s="128">
        <v>1</v>
      </c>
      <c r="CM28" s="128">
        <v>10</v>
      </c>
      <c r="CN28" s="482">
        <v>81</v>
      </c>
      <c r="CO28" s="128">
        <v>30581</v>
      </c>
      <c r="CP28" s="128">
        <v>521</v>
      </c>
      <c r="CQ28" s="128">
        <v>79</v>
      </c>
      <c r="CR28" s="111">
        <v>69</v>
      </c>
      <c r="CS28" s="526"/>
      <c r="CT28" s="538">
        <v>125</v>
      </c>
      <c r="CU28" s="128">
        <v>19</v>
      </c>
      <c r="CV28" s="128">
        <v>1</v>
      </c>
      <c r="CW28" s="128">
        <v>89</v>
      </c>
      <c r="CX28" s="128">
        <v>7</v>
      </c>
      <c r="CY28" s="129">
        <v>9</v>
      </c>
      <c r="CZ28" s="226" t="s">
        <v>199</v>
      </c>
      <c r="DA28" s="482">
        <v>1234001</v>
      </c>
      <c r="DB28" s="111">
        <v>10293</v>
      </c>
    </row>
    <row r="29" spans="1:106" ht="15.75" customHeight="1">
      <c r="A29" s="1401" t="s">
        <v>158</v>
      </c>
      <c r="B29" s="1406">
        <v>3</v>
      </c>
      <c r="C29" s="1511">
        <v>64</v>
      </c>
      <c r="D29" s="1511">
        <v>11</v>
      </c>
      <c r="E29" s="1511">
        <v>5</v>
      </c>
      <c r="F29" s="1511">
        <v>4</v>
      </c>
      <c r="G29" s="1511">
        <v>250</v>
      </c>
      <c r="H29" s="1511">
        <v>192</v>
      </c>
      <c r="I29" s="1513">
        <v>72</v>
      </c>
      <c r="J29" s="1406">
        <v>64</v>
      </c>
      <c r="K29" s="1407">
        <v>18450</v>
      </c>
      <c r="L29" s="1408">
        <v>1222</v>
      </c>
      <c r="M29" s="1407">
        <v>1</v>
      </c>
      <c r="N29" s="1407">
        <v>418</v>
      </c>
      <c r="O29" s="1407">
        <v>20</v>
      </c>
      <c r="P29" s="1408">
        <v>26</v>
      </c>
      <c r="Q29" s="1407">
        <v>9604</v>
      </c>
      <c r="R29" s="1407">
        <v>643</v>
      </c>
      <c r="S29" s="1407">
        <v>2</v>
      </c>
      <c r="T29" s="1407">
        <v>661</v>
      </c>
      <c r="U29" s="1409">
        <v>49</v>
      </c>
      <c r="V29" s="1511" t="s">
        <v>304</v>
      </c>
      <c r="W29" s="1408" t="s">
        <v>304</v>
      </c>
      <c r="X29" s="1408" t="s">
        <v>304</v>
      </c>
      <c r="Y29" s="1407" t="s">
        <v>304</v>
      </c>
      <c r="Z29" s="1407" t="s">
        <v>304</v>
      </c>
      <c r="AA29" s="1407" t="s">
        <v>304</v>
      </c>
      <c r="AB29" s="1407" t="s">
        <v>304</v>
      </c>
      <c r="AC29" s="1407" t="s">
        <v>304</v>
      </c>
      <c r="AD29" s="1407" t="s">
        <v>304</v>
      </c>
      <c r="AE29" s="1407">
        <v>18</v>
      </c>
      <c r="AF29" s="1407">
        <v>10891</v>
      </c>
      <c r="AG29" s="2137">
        <v>1064</v>
      </c>
      <c r="AH29" s="1410" t="s">
        <v>304</v>
      </c>
      <c r="AI29" s="1407" t="s">
        <v>304</v>
      </c>
      <c r="AJ29" s="1407" t="s">
        <v>304</v>
      </c>
      <c r="AK29" s="1407">
        <v>1</v>
      </c>
      <c r="AL29" s="1407">
        <v>388</v>
      </c>
      <c r="AM29" s="1409">
        <v>94</v>
      </c>
      <c r="AN29" s="1511" t="s">
        <v>304</v>
      </c>
      <c r="AO29" s="1407" t="s">
        <v>304</v>
      </c>
      <c r="AP29" s="1408">
        <v>8</v>
      </c>
      <c r="AQ29" s="1408">
        <v>25</v>
      </c>
      <c r="AR29" s="1407">
        <v>1034782</v>
      </c>
      <c r="AS29" s="1514">
        <v>2.5720000000000001</v>
      </c>
      <c r="AT29" s="1407">
        <v>1659347</v>
      </c>
      <c r="AU29" s="1513">
        <v>1288</v>
      </c>
      <c r="AV29" s="1511">
        <v>26</v>
      </c>
      <c r="AW29" s="1407">
        <v>5</v>
      </c>
      <c r="AX29" s="1407">
        <v>1</v>
      </c>
      <c r="AY29" s="1408">
        <v>8</v>
      </c>
      <c r="AZ29" s="1407">
        <v>10</v>
      </c>
      <c r="BA29" s="1407" t="s">
        <v>304</v>
      </c>
      <c r="BB29" s="1407">
        <v>1</v>
      </c>
      <c r="BC29" s="1407">
        <v>1</v>
      </c>
      <c r="BD29" s="1407" t="s">
        <v>304</v>
      </c>
      <c r="BE29" s="1407" t="s">
        <v>304</v>
      </c>
      <c r="BF29" s="1409">
        <v>84</v>
      </c>
      <c r="BG29" s="802"/>
      <c r="BH29" s="1406">
        <v>10</v>
      </c>
      <c r="BI29" s="1407">
        <v>55209</v>
      </c>
      <c r="BJ29" s="1407">
        <v>1</v>
      </c>
      <c r="BK29" s="1408">
        <v>29500</v>
      </c>
      <c r="BL29" s="1407">
        <v>2</v>
      </c>
      <c r="BM29" s="1407">
        <v>3</v>
      </c>
      <c r="BN29" s="1407">
        <v>126582</v>
      </c>
      <c r="BO29" s="1407">
        <v>6</v>
      </c>
      <c r="BP29" s="1407">
        <v>3775</v>
      </c>
      <c r="BQ29" s="1407">
        <v>11</v>
      </c>
      <c r="BR29" s="1409">
        <v>45</v>
      </c>
      <c r="BS29" s="802"/>
      <c r="BT29" s="1515">
        <v>4</v>
      </c>
      <c r="BU29" s="1516">
        <v>2196</v>
      </c>
      <c r="BV29" s="584"/>
      <c r="BW29" s="1406" t="s">
        <v>304</v>
      </c>
      <c r="BX29" s="1407" t="s">
        <v>304</v>
      </c>
      <c r="BY29" s="1407" t="s">
        <v>304</v>
      </c>
      <c r="BZ29" s="1511">
        <v>62</v>
      </c>
      <c r="CA29" s="1407">
        <v>3272</v>
      </c>
      <c r="CB29" s="1407">
        <v>3775</v>
      </c>
      <c r="CC29" s="1511">
        <v>73</v>
      </c>
      <c r="CD29" s="1407">
        <v>3077</v>
      </c>
      <c r="CE29" s="1409">
        <v>3169</v>
      </c>
      <c r="CF29" s="802"/>
      <c r="CG29" s="1406">
        <v>474</v>
      </c>
      <c r="CH29" s="1407">
        <v>94</v>
      </c>
      <c r="CI29" s="1407">
        <v>20</v>
      </c>
      <c r="CJ29" s="1407">
        <v>20</v>
      </c>
      <c r="CK29" s="1407">
        <v>8</v>
      </c>
      <c r="CL29" s="1408">
        <v>1</v>
      </c>
      <c r="CM29" s="1408">
        <v>8</v>
      </c>
      <c r="CN29" s="1407">
        <v>62</v>
      </c>
      <c r="CO29" s="1408">
        <v>23534</v>
      </c>
      <c r="CP29" s="1408">
        <v>207</v>
      </c>
      <c r="CQ29" s="1408">
        <v>323</v>
      </c>
      <c r="CR29" s="1409">
        <v>197</v>
      </c>
      <c r="CS29" s="802"/>
      <c r="CT29" s="1406">
        <v>312</v>
      </c>
      <c r="CU29" s="1408">
        <v>55</v>
      </c>
      <c r="CV29" s="1408">
        <v>5</v>
      </c>
      <c r="CW29" s="1408">
        <v>216</v>
      </c>
      <c r="CX29" s="1408">
        <v>10</v>
      </c>
      <c r="CY29" s="1518">
        <v>26</v>
      </c>
      <c r="CZ29" s="1407" t="s">
        <v>199</v>
      </c>
      <c r="DA29" s="1407">
        <v>1566870</v>
      </c>
      <c r="DB29" s="1409">
        <v>68541</v>
      </c>
    </row>
    <row r="30" spans="1:106" s="1207" customFormat="1" ht="15.75" customHeight="1">
      <c r="A30" s="656" t="s">
        <v>217</v>
      </c>
      <c r="B30" s="1231" t="s">
        <v>304</v>
      </c>
      <c r="C30" s="1232" t="s">
        <v>304</v>
      </c>
      <c r="D30" s="1233" t="s">
        <v>304</v>
      </c>
      <c r="E30" s="551">
        <v>23</v>
      </c>
      <c r="F30" s="551">
        <v>15</v>
      </c>
      <c r="G30" s="551">
        <v>1969</v>
      </c>
      <c r="H30" s="551">
        <v>748</v>
      </c>
      <c r="I30" s="552">
        <v>354</v>
      </c>
      <c r="J30" s="531">
        <v>54</v>
      </c>
      <c r="K30" s="155">
        <v>21860</v>
      </c>
      <c r="L30" s="152">
        <v>1495</v>
      </c>
      <c r="M30" s="1234">
        <v>2</v>
      </c>
      <c r="N30" s="1232">
        <v>731</v>
      </c>
      <c r="O30" s="1233">
        <v>41</v>
      </c>
      <c r="P30" s="152">
        <v>25</v>
      </c>
      <c r="Q30" s="155">
        <v>10864</v>
      </c>
      <c r="R30" s="155">
        <v>784</v>
      </c>
      <c r="S30" s="155">
        <v>6</v>
      </c>
      <c r="T30" s="155">
        <v>1547</v>
      </c>
      <c r="U30" s="149">
        <v>113</v>
      </c>
      <c r="V30" s="1235" t="s">
        <v>304</v>
      </c>
      <c r="W30" s="1232" t="s">
        <v>304</v>
      </c>
      <c r="X30" s="1232" t="s">
        <v>304</v>
      </c>
      <c r="Y30" s="1232" t="s">
        <v>304</v>
      </c>
      <c r="Z30" s="1232" t="s">
        <v>304</v>
      </c>
      <c r="AA30" s="1232" t="s">
        <v>304</v>
      </c>
      <c r="AB30" s="1232">
        <v>1</v>
      </c>
      <c r="AC30" s="1232">
        <v>715</v>
      </c>
      <c r="AD30" s="1232">
        <v>75</v>
      </c>
      <c r="AE30" s="155">
        <v>18</v>
      </c>
      <c r="AF30" s="551">
        <v>15858</v>
      </c>
      <c r="AG30" s="2095" t="s">
        <v>721</v>
      </c>
      <c r="AH30" s="1231" t="s">
        <v>304</v>
      </c>
      <c r="AI30" s="1232" t="s">
        <v>304</v>
      </c>
      <c r="AJ30" s="1232" t="s">
        <v>304</v>
      </c>
      <c r="AK30" s="155">
        <v>1</v>
      </c>
      <c r="AL30" s="155">
        <v>451</v>
      </c>
      <c r="AM30" s="149" t="s">
        <v>721</v>
      </c>
      <c r="AN30" s="1233" t="s">
        <v>304</v>
      </c>
      <c r="AO30" s="1232">
        <v>1</v>
      </c>
      <c r="AP30" s="152">
        <v>5</v>
      </c>
      <c r="AQ30" s="152">
        <v>6</v>
      </c>
      <c r="AR30" s="155">
        <v>1747464</v>
      </c>
      <c r="AS30" s="260">
        <v>3.8390689999999998</v>
      </c>
      <c r="AT30" s="155">
        <v>1817288</v>
      </c>
      <c r="AU30" s="552">
        <v>2799</v>
      </c>
      <c r="AV30" s="551">
        <v>43</v>
      </c>
      <c r="AW30" s="155" t="s">
        <v>199</v>
      </c>
      <c r="AX30" s="155" t="s">
        <v>199</v>
      </c>
      <c r="AY30" s="152">
        <v>30</v>
      </c>
      <c r="AZ30" s="155">
        <v>13</v>
      </c>
      <c r="BA30" s="155" t="s">
        <v>199</v>
      </c>
      <c r="BB30" s="155" t="s">
        <v>199</v>
      </c>
      <c r="BC30" s="155" t="s">
        <v>199</v>
      </c>
      <c r="BD30" s="155" t="s">
        <v>199</v>
      </c>
      <c r="BE30" s="155" t="s">
        <v>199</v>
      </c>
      <c r="BF30" s="149">
        <v>63</v>
      </c>
      <c r="BG30" s="526"/>
      <c r="BH30" s="564">
        <v>11</v>
      </c>
      <c r="BI30" s="155">
        <v>34877</v>
      </c>
      <c r="BJ30" s="155">
        <v>1</v>
      </c>
      <c r="BK30" s="152">
        <v>35922</v>
      </c>
      <c r="BL30" s="155">
        <v>4</v>
      </c>
      <c r="BM30" s="155">
        <v>5</v>
      </c>
      <c r="BN30" s="155">
        <v>52160</v>
      </c>
      <c r="BO30" s="155">
        <v>3</v>
      </c>
      <c r="BP30" s="155">
        <v>2949</v>
      </c>
      <c r="BQ30" s="155">
        <v>5</v>
      </c>
      <c r="BR30" s="132">
        <v>27</v>
      </c>
      <c r="BS30" s="526"/>
      <c r="BT30" s="553">
        <v>1</v>
      </c>
      <c r="BU30" s="554">
        <v>1919</v>
      </c>
      <c r="BV30" s="1310"/>
      <c r="BW30" s="674" t="s">
        <v>199</v>
      </c>
      <c r="BX30" s="226" t="s">
        <v>199</v>
      </c>
      <c r="BY30" s="226" t="s">
        <v>199</v>
      </c>
      <c r="BZ30" s="226" t="s">
        <v>199</v>
      </c>
      <c r="CA30" s="226" t="s">
        <v>199</v>
      </c>
      <c r="CB30" s="226" t="s">
        <v>199</v>
      </c>
      <c r="CC30" s="551">
        <v>110</v>
      </c>
      <c r="CD30" s="155">
        <v>6001</v>
      </c>
      <c r="CE30" s="149">
        <v>5924</v>
      </c>
      <c r="CF30" s="526"/>
      <c r="CG30" s="531">
        <v>446</v>
      </c>
      <c r="CH30" s="155">
        <v>48</v>
      </c>
      <c r="CI30" s="155">
        <v>15</v>
      </c>
      <c r="CJ30" s="155">
        <v>15</v>
      </c>
      <c r="CK30" s="155">
        <v>3</v>
      </c>
      <c r="CL30" s="152" t="s">
        <v>199</v>
      </c>
      <c r="CM30" s="1234">
        <v>9</v>
      </c>
      <c r="CN30" s="155">
        <v>74</v>
      </c>
      <c r="CO30" s="152">
        <v>24982</v>
      </c>
      <c r="CP30" s="152">
        <v>207</v>
      </c>
      <c r="CQ30" s="152">
        <v>507</v>
      </c>
      <c r="CR30" s="149">
        <v>215</v>
      </c>
      <c r="CS30" s="526"/>
      <c r="CT30" s="531">
        <v>234</v>
      </c>
      <c r="CU30" s="152">
        <v>45</v>
      </c>
      <c r="CV30" s="1234">
        <v>3</v>
      </c>
      <c r="CW30" s="152">
        <v>39</v>
      </c>
      <c r="CX30" s="152">
        <v>89</v>
      </c>
      <c r="CY30" s="153">
        <v>58</v>
      </c>
      <c r="CZ30" s="226" t="s">
        <v>199</v>
      </c>
      <c r="DA30" s="155">
        <v>1516377</v>
      </c>
      <c r="DB30" s="149">
        <v>76193</v>
      </c>
    </row>
    <row r="31" spans="1:106" ht="15.75" customHeight="1">
      <c r="A31" s="658" t="s">
        <v>218</v>
      </c>
      <c r="B31" s="1436">
        <v>16</v>
      </c>
      <c r="C31" s="1460" t="s">
        <v>304</v>
      </c>
      <c r="D31" s="1460" t="s">
        <v>304</v>
      </c>
      <c r="E31" s="1460">
        <v>5</v>
      </c>
      <c r="F31" s="1460">
        <v>3</v>
      </c>
      <c r="G31" s="1460">
        <v>286</v>
      </c>
      <c r="H31" s="1460">
        <v>91</v>
      </c>
      <c r="I31" s="1461">
        <v>46</v>
      </c>
      <c r="J31" s="1436">
        <v>53</v>
      </c>
      <c r="K31" s="486">
        <v>12451</v>
      </c>
      <c r="L31" s="1600">
        <v>952</v>
      </c>
      <c r="M31" s="486" t="s">
        <v>304</v>
      </c>
      <c r="N31" s="486" t="s">
        <v>304</v>
      </c>
      <c r="O31" s="486" t="s">
        <v>304</v>
      </c>
      <c r="P31" s="1600">
        <v>25</v>
      </c>
      <c r="Q31" s="486">
        <v>6378</v>
      </c>
      <c r="R31" s="486">
        <v>576</v>
      </c>
      <c r="S31" s="486">
        <v>3</v>
      </c>
      <c r="T31" s="486">
        <v>567</v>
      </c>
      <c r="U31" s="124">
        <v>55</v>
      </c>
      <c r="V31" s="1460" t="s">
        <v>304</v>
      </c>
      <c r="W31" s="1600" t="s">
        <v>304</v>
      </c>
      <c r="X31" s="1600" t="s">
        <v>304</v>
      </c>
      <c r="Y31" s="486">
        <v>1</v>
      </c>
      <c r="Z31" s="1600">
        <v>716</v>
      </c>
      <c r="AA31" s="1600">
        <v>38</v>
      </c>
      <c r="AB31" s="486" t="s">
        <v>304</v>
      </c>
      <c r="AC31" s="1600" t="s">
        <v>304</v>
      </c>
      <c r="AD31" s="1600" t="s">
        <v>304</v>
      </c>
      <c r="AE31" s="486">
        <v>11</v>
      </c>
      <c r="AF31" s="486" t="s">
        <v>721</v>
      </c>
      <c r="AG31" s="2138" t="s">
        <v>721</v>
      </c>
      <c r="AH31" s="1436" t="s">
        <v>304</v>
      </c>
      <c r="AI31" s="486" t="s">
        <v>304</v>
      </c>
      <c r="AJ31" s="486" t="s">
        <v>304</v>
      </c>
      <c r="AK31" s="486">
        <v>4</v>
      </c>
      <c r="AL31" s="486" t="s">
        <v>721</v>
      </c>
      <c r="AM31" s="124" t="s">
        <v>721</v>
      </c>
      <c r="AN31" s="1460" t="s">
        <v>304</v>
      </c>
      <c r="AO31" s="486" t="s">
        <v>304</v>
      </c>
      <c r="AP31" s="1600">
        <v>7</v>
      </c>
      <c r="AQ31" s="1600">
        <v>5</v>
      </c>
      <c r="AR31" s="486">
        <v>1253801</v>
      </c>
      <c r="AS31" s="1668">
        <v>4.9619999999999997</v>
      </c>
      <c r="AT31" s="486">
        <v>1048341</v>
      </c>
      <c r="AU31" s="1461" t="s">
        <v>304</v>
      </c>
      <c r="AV31" s="1460">
        <v>18</v>
      </c>
      <c r="AW31" s="486" t="s">
        <v>304</v>
      </c>
      <c r="AX31" s="486">
        <v>2</v>
      </c>
      <c r="AY31" s="1600">
        <v>9</v>
      </c>
      <c r="AZ31" s="486">
        <v>5</v>
      </c>
      <c r="BA31" s="486">
        <v>1</v>
      </c>
      <c r="BB31" s="486" t="s">
        <v>304</v>
      </c>
      <c r="BC31" s="486">
        <v>1</v>
      </c>
      <c r="BD31" s="486" t="s">
        <v>304</v>
      </c>
      <c r="BE31" s="486" t="s">
        <v>304</v>
      </c>
      <c r="BF31" s="124">
        <v>56</v>
      </c>
      <c r="BG31" s="526"/>
      <c r="BH31" s="1436">
        <v>7</v>
      </c>
      <c r="BI31" s="486">
        <v>18961</v>
      </c>
      <c r="BJ31" s="486" t="s">
        <v>199</v>
      </c>
      <c r="BK31" s="1600" t="s">
        <v>199</v>
      </c>
      <c r="BL31" s="486">
        <v>1</v>
      </c>
      <c r="BM31" s="486">
        <v>1</v>
      </c>
      <c r="BN31" s="486">
        <v>24600</v>
      </c>
      <c r="BO31" s="486">
        <v>2</v>
      </c>
      <c r="BP31" s="486">
        <v>1448</v>
      </c>
      <c r="BQ31" s="486">
        <v>3</v>
      </c>
      <c r="BR31" s="124">
        <v>20</v>
      </c>
      <c r="BS31" s="526"/>
      <c r="BT31" s="1669">
        <v>4</v>
      </c>
      <c r="BU31" s="1006">
        <v>2912</v>
      </c>
      <c r="BV31" s="1348"/>
      <c r="BW31" s="1436" t="s">
        <v>304</v>
      </c>
      <c r="BX31" s="486" t="s">
        <v>304</v>
      </c>
      <c r="BY31" s="486" t="s">
        <v>304</v>
      </c>
      <c r="BZ31" s="1460">
        <v>85</v>
      </c>
      <c r="CA31" s="486">
        <v>3799</v>
      </c>
      <c r="CB31" s="486">
        <v>3527</v>
      </c>
      <c r="CC31" s="1460" t="s">
        <v>304</v>
      </c>
      <c r="CD31" s="486" t="s">
        <v>304</v>
      </c>
      <c r="CE31" s="124" t="s">
        <v>304</v>
      </c>
      <c r="CF31" s="526"/>
      <c r="CG31" s="1436">
        <v>331</v>
      </c>
      <c r="CH31" s="486">
        <v>68</v>
      </c>
      <c r="CI31" s="486">
        <v>11</v>
      </c>
      <c r="CJ31" s="486">
        <v>11</v>
      </c>
      <c r="CK31" s="486">
        <v>4</v>
      </c>
      <c r="CL31" s="1600">
        <v>8</v>
      </c>
      <c r="CM31" s="1600">
        <v>5</v>
      </c>
      <c r="CN31" s="486">
        <v>35</v>
      </c>
      <c r="CO31" s="1600">
        <v>11972</v>
      </c>
      <c r="CP31" s="1600">
        <v>184</v>
      </c>
      <c r="CQ31" s="1600">
        <v>443</v>
      </c>
      <c r="CR31" s="124">
        <v>211</v>
      </c>
      <c r="CS31" s="526"/>
      <c r="CT31" s="1436">
        <v>52</v>
      </c>
      <c r="CU31" s="1600">
        <v>13</v>
      </c>
      <c r="CV31" s="1600">
        <v>4</v>
      </c>
      <c r="CW31" s="1600">
        <v>4</v>
      </c>
      <c r="CX31" s="1600">
        <v>4</v>
      </c>
      <c r="CY31" s="1670">
        <v>27</v>
      </c>
      <c r="CZ31" s="1671" t="s">
        <v>304</v>
      </c>
      <c r="DA31" s="486">
        <v>906336.33</v>
      </c>
      <c r="DB31" s="124">
        <v>20223.48</v>
      </c>
    </row>
    <row r="32" spans="1:106" s="1207" customFormat="1" ht="15.75" customHeight="1">
      <c r="A32" s="656" t="s">
        <v>219</v>
      </c>
      <c r="B32" s="532" t="s">
        <v>199</v>
      </c>
      <c r="C32" s="1007" t="s">
        <v>199</v>
      </c>
      <c r="D32" s="472" t="s">
        <v>199</v>
      </c>
      <c r="E32" s="551">
        <v>23</v>
      </c>
      <c r="F32" s="551" t="s">
        <v>199</v>
      </c>
      <c r="G32" s="551">
        <v>1199</v>
      </c>
      <c r="H32" s="551">
        <v>806</v>
      </c>
      <c r="I32" s="552">
        <v>254</v>
      </c>
      <c r="J32" s="531">
        <v>27</v>
      </c>
      <c r="K32" s="472">
        <v>7217</v>
      </c>
      <c r="L32" s="1007">
        <v>634</v>
      </c>
      <c r="M32" s="472">
        <v>2</v>
      </c>
      <c r="N32" s="472">
        <v>881</v>
      </c>
      <c r="O32" s="472">
        <v>64</v>
      </c>
      <c r="P32" s="1007">
        <v>13</v>
      </c>
      <c r="Q32" s="472">
        <v>3643</v>
      </c>
      <c r="R32" s="472">
        <v>312</v>
      </c>
      <c r="S32" s="472">
        <v>4</v>
      </c>
      <c r="T32" s="472">
        <v>988</v>
      </c>
      <c r="U32" s="466">
        <v>66</v>
      </c>
      <c r="V32" s="1235" t="s">
        <v>199</v>
      </c>
      <c r="W32" s="1247" t="s">
        <v>199</v>
      </c>
      <c r="X32" s="1247" t="s">
        <v>199</v>
      </c>
      <c r="Y32" s="1247" t="s">
        <v>199</v>
      </c>
      <c r="Z32" s="1247" t="s">
        <v>199</v>
      </c>
      <c r="AA32" s="1247" t="s">
        <v>199</v>
      </c>
      <c r="AB32" s="472">
        <v>1</v>
      </c>
      <c r="AC32" s="472">
        <v>730</v>
      </c>
      <c r="AD32" s="1007">
        <v>64</v>
      </c>
      <c r="AE32" s="1007" t="s">
        <v>199</v>
      </c>
      <c r="AF32" s="1944" t="s">
        <v>199</v>
      </c>
      <c r="AG32" s="2095" t="s">
        <v>199</v>
      </c>
      <c r="AH32" s="531" t="s">
        <v>199</v>
      </c>
      <c r="AI32" s="472" t="s">
        <v>199</v>
      </c>
      <c r="AJ32" s="472" t="s">
        <v>199</v>
      </c>
      <c r="AK32" s="472" t="s">
        <v>199</v>
      </c>
      <c r="AL32" s="618" t="s">
        <v>199</v>
      </c>
      <c r="AM32" s="466" t="s">
        <v>199</v>
      </c>
      <c r="AN32" s="1391" t="s">
        <v>199</v>
      </c>
      <c r="AO32" s="1391" t="s">
        <v>199</v>
      </c>
      <c r="AP32" s="618" t="s">
        <v>199</v>
      </c>
      <c r="AQ32" s="1007">
        <v>1</v>
      </c>
      <c r="AR32" s="472">
        <v>457355</v>
      </c>
      <c r="AS32" s="1248">
        <v>2.4990000000000001</v>
      </c>
      <c r="AT32" s="472">
        <v>388643</v>
      </c>
      <c r="AU32" s="552">
        <v>1179</v>
      </c>
      <c r="AV32" s="551">
        <v>15</v>
      </c>
      <c r="AW32" s="472" t="s">
        <v>199</v>
      </c>
      <c r="AX32" s="472">
        <v>1</v>
      </c>
      <c r="AY32" s="472">
        <v>7</v>
      </c>
      <c r="AZ32" s="472">
        <v>6</v>
      </c>
      <c r="BA32" s="472" t="s">
        <v>199</v>
      </c>
      <c r="BB32" s="472">
        <v>1</v>
      </c>
      <c r="BC32" s="472" t="s">
        <v>199</v>
      </c>
      <c r="BD32" s="472" t="s">
        <v>199</v>
      </c>
      <c r="BE32" s="472" t="s">
        <v>199</v>
      </c>
      <c r="BF32" s="466">
        <v>9</v>
      </c>
      <c r="BG32" s="526"/>
      <c r="BH32" s="531" t="s">
        <v>304</v>
      </c>
      <c r="BI32" s="472" t="s">
        <v>304</v>
      </c>
      <c r="BJ32" s="472">
        <v>1</v>
      </c>
      <c r="BK32" s="1007">
        <v>24958</v>
      </c>
      <c r="BL32" s="472">
        <v>1</v>
      </c>
      <c r="BM32" s="472">
        <v>1</v>
      </c>
      <c r="BN32" s="472">
        <v>20930</v>
      </c>
      <c r="BO32" s="472">
        <v>1</v>
      </c>
      <c r="BP32" s="472">
        <v>1628</v>
      </c>
      <c r="BQ32" s="472">
        <v>1</v>
      </c>
      <c r="BR32" s="466">
        <v>12</v>
      </c>
      <c r="BS32" s="526"/>
      <c r="BT32" s="1014">
        <v>1</v>
      </c>
      <c r="BU32" s="1015">
        <v>2000</v>
      </c>
      <c r="BV32" s="1348"/>
      <c r="BW32" s="531">
        <v>35</v>
      </c>
      <c r="BX32" s="472">
        <v>1540</v>
      </c>
      <c r="BY32" s="472">
        <v>1471</v>
      </c>
      <c r="BZ32" s="551">
        <v>13</v>
      </c>
      <c r="CA32" s="551">
        <v>520</v>
      </c>
      <c r="CB32" s="551">
        <v>414</v>
      </c>
      <c r="CC32" s="226" t="s">
        <v>199</v>
      </c>
      <c r="CD32" s="226" t="s">
        <v>199</v>
      </c>
      <c r="CE32" s="466" t="s">
        <v>199</v>
      </c>
      <c r="CF32" s="526"/>
      <c r="CG32" s="531">
        <v>249</v>
      </c>
      <c r="CH32" s="472">
        <v>50</v>
      </c>
      <c r="CI32" s="472">
        <v>7</v>
      </c>
      <c r="CJ32" s="472">
        <v>7</v>
      </c>
      <c r="CK32" s="472">
        <v>2</v>
      </c>
      <c r="CL32" s="1007" t="s">
        <v>304</v>
      </c>
      <c r="CM32" s="1249">
        <v>6</v>
      </c>
      <c r="CN32" s="472">
        <v>61</v>
      </c>
      <c r="CO32" s="1007">
        <v>12782</v>
      </c>
      <c r="CP32" s="1007">
        <v>132</v>
      </c>
      <c r="CQ32" s="1007">
        <v>122</v>
      </c>
      <c r="CR32" s="466">
        <v>60</v>
      </c>
      <c r="CS32" s="526"/>
      <c r="CT32" s="531">
        <v>47</v>
      </c>
      <c r="CU32" s="1007">
        <v>8</v>
      </c>
      <c r="CV32" s="1007">
        <v>3</v>
      </c>
      <c r="CW32" s="1007">
        <v>5</v>
      </c>
      <c r="CX32" s="1007">
        <v>19</v>
      </c>
      <c r="CY32" s="1250">
        <v>11</v>
      </c>
      <c r="CZ32" s="1251">
        <v>1</v>
      </c>
      <c r="DA32" s="472">
        <v>561825</v>
      </c>
      <c r="DB32" s="466">
        <v>10580</v>
      </c>
    </row>
    <row r="33" spans="1:106" ht="15.75" customHeight="1">
      <c r="A33" s="658" t="s">
        <v>162</v>
      </c>
      <c r="B33" s="1436" t="s">
        <v>304</v>
      </c>
      <c r="C33" s="1460" t="s">
        <v>304</v>
      </c>
      <c r="D33" s="1460" t="s">
        <v>304</v>
      </c>
      <c r="E33" s="1460">
        <v>22</v>
      </c>
      <c r="F33" s="1460">
        <v>9</v>
      </c>
      <c r="G33" s="1460">
        <v>2154</v>
      </c>
      <c r="H33" s="1460">
        <v>499</v>
      </c>
      <c r="I33" s="124">
        <v>256</v>
      </c>
      <c r="J33" s="1436">
        <v>53</v>
      </c>
      <c r="K33" s="486">
        <v>16726</v>
      </c>
      <c r="L33" s="486">
        <v>1164</v>
      </c>
      <c r="M33" s="486">
        <v>4</v>
      </c>
      <c r="N33" s="486">
        <v>661</v>
      </c>
      <c r="O33" s="486">
        <v>59</v>
      </c>
      <c r="P33" s="1600">
        <v>23</v>
      </c>
      <c r="Q33" s="486">
        <v>8609</v>
      </c>
      <c r="R33" s="486">
        <v>767</v>
      </c>
      <c r="S33" s="486">
        <v>6</v>
      </c>
      <c r="T33" s="486">
        <v>1084</v>
      </c>
      <c r="U33" s="124">
        <v>79</v>
      </c>
      <c r="V33" s="1460" t="s">
        <v>199</v>
      </c>
      <c r="W33" s="1460" t="s">
        <v>199</v>
      </c>
      <c r="X33" s="1460" t="s">
        <v>199</v>
      </c>
      <c r="Y33" s="1460" t="s">
        <v>199</v>
      </c>
      <c r="Z33" s="1460" t="s">
        <v>199</v>
      </c>
      <c r="AA33" s="1460" t="s">
        <v>199</v>
      </c>
      <c r="AB33" s="486">
        <v>1</v>
      </c>
      <c r="AC33" s="1600">
        <v>467</v>
      </c>
      <c r="AD33" s="1600">
        <v>52</v>
      </c>
      <c r="AE33" s="486">
        <v>18</v>
      </c>
      <c r="AF33" s="486" t="s">
        <v>721</v>
      </c>
      <c r="AG33" s="2138" t="s">
        <v>721</v>
      </c>
      <c r="AH33" s="1460" t="s">
        <v>199</v>
      </c>
      <c r="AI33" s="1460" t="s">
        <v>199</v>
      </c>
      <c r="AJ33" s="1460" t="s">
        <v>199</v>
      </c>
      <c r="AK33" s="486">
        <v>9</v>
      </c>
      <c r="AL33" s="486">
        <v>1087</v>
      </c>
      <c r="AM33" s="124">
        <v>95</v>
      </c>
      <c r="AN33" s="1460" t="s">
        <v>199</v>
      </c>
      <c r="AO33" s="1460" t="s">
        <v>199</v>
      </c>
      <c r="AP33" s="1600">
        <v>5</v>
      </c>
      <c r="AQ33" s="1600">
        <v>2</v>
      </c>
      <c r="AR33" s="486">
        <v>1119963</v>
      </c>
      <c r="AS33" s="1668">
        <v>3.1059999999999999</v>
      </c>
      <c r="AT33" s="486">
        <v>1559299</v>
      </c>
      <c r="AU33" s="1461">
        <v>48336</v>
      </c>
      <c r="AV33" s="1460">
        <v>26</v>
      </c>
      <c r="AW33" s="486">
        <v>2</v>
      </c>
      <c r="AX33" s="486">
        <v>3</v>
      </c>
      <c r="AY33" s="1600">
        <v>13</v>
      </c>
      <c r="AZ33" s="486">
        <v>6</v>
      </c>
      <c r="BA33" s="486" t="s">
        <v>304</v>
      </c>
      <c r="BB33" s="486">
        <v>1</v>
      </c>
      <c r="BC33" s="486">
        <v>1</v>
      </c>
      <c r="BD33" s="486" t="s">
        <v>304</v>
      </c>
      <c r="BE33" s="486" t="s">
        <v>304</v>
      </c>
      <c r="BF33" s="124">
        <v>23</v>
      </c>
      <c r="BG33" s="526"/>
      <c r="BH33" s="1436">
        <v>4</v>
      </c>
      <c r="BI33" s="486">
        <v>36079</v>
      </c>
      <c r="BJ33" s="486">
        <v>2</v>
      </c>
      <c r="BK33" s="1600">
        <v>42944</v>
      </c>
      <c r="BL33" s="486">
        <v>1</v>
      </c>
      <c r="BM33" s="486">
        <v>1</v>
      </c>
      <c r="BN33" s="486">
        <v>37900</v>
      </c>
      <c r="BO33" s="486">
        <v>7</v>
      </c>
      <c r="BP33" s="486">
        <v>8173</v>
      </c>
      <c r="BQ33" s="486">
        <v>14</v>
      </c>
      <c r="BR33" s="124">
        <v>60</v>
      </c>
      <c r="BS33" s="526"/>
      <c r="BT33" s="1464">
        <v>7</v>
      </c>
      <c r="BU33" s="1003">
        <v>1292</v>
      </c>
      <c r="BV33" s="1310"/>
      <c r="BW33" s="1406" t="s">
        <v>199</v>
      </c>
      <c r="BX33" s="1407" t="s">
        <v>199</v>
      </c>
      <c r="BY33" s="1407" t="s">
        <v>199</v>
      </c>
      <c r="BZ33" s="1460">
        <v>80</v>
      </c>
      <c r="CA33" s="486">
        <v>13831</v>
      </c>
      <c r="CB33" s="486">
        <v>9134</v>
      </c>
      <c r="CC33" s="1460">
        <v>2</v>
      </c>
      <c r="CD33" s="486">
        <v>45</v>
      </c>
      <c r="CE33" s="124">
        <v>56</v>
      </c>
      <c r="CF33" s="526"/>
      <c r="CG33" s="1436">
        <v>490</v>
      </c>
      <c r="CH33" s="486">
        <v>104</v>
      </c>
      <c r="CI33" s="486">
        <v>26</v>
      </c>
      <c r="CJ33" s="486">
        <v>26</v>
      </c>
      <c r="CK33" s="486">
        <v>6</v>
      </c>
      <c r="CL33" s="1600">
        <v>13</v>
      </c>
      <c r="CM33" s="1600" t="s">
        <v>304</v>
      </c>
      <c r="CN33" s="486">
        <v>99</v>
      </c>
      <c r="CO33" s="1600">
        <v>23771</v>
      </c>
      <c r="CP33" s="1600">
        <v>224</v>
      </c>
      <c r="CQ33" s="1600">
        <v>304</v>
      </c>
      <c r="CR33" s="124">
        <v>246</v>
      </c>
      <c r="CS33" s="526"/>
      <c r="CT33" s="1436">
        <v>179</v>
      </c>
      <c r="CU33" s="1600">
        <v>63</v>
      </c>
      <c r="CV33" s="1600">
        <v>22</v>
      </c>
      <c r="CW33" s="1600">
        <v>18</v>
      </c>
      <c r="CX33" s="1600">
        <v>27</v>
      </c>
      <c r="CY33" s="1670">
        <v>49</v>
      </c>
      <c r="CZ33" s="1671" t="s">
        <v>199</v>
      </c>
      <c r="DA33" s="486">
        <v>1509729</v>
      </c>
      <c r="DB33" s="124">
        <v>81115</v>
      </c>
    </row>
    <row r="34" spans="1:106" s="1207" customFormat="1" ht="15.75" customHeight="1">
      <c r="A34" s="656" t="s">
        <v>220</v>
      </c>
      <c r="B34" s="531">
        <v>3</v>
      </c>
      <c r="C34" s="551">
        <v>118</v>
      </c>
      <c r="D34" s="551">
        <v>25</v>
      </c>
      <c r="E34" s="551">
        <v>7</v>
      </c>
      <c r="F34" s="551">
        <v>7</v>
      </c>
      <c r="G34" s="551">
        <v>861</v>
      </c>
      <c r="H34" s="551">
        <v>861</v>
      </c>
      <c r="I34" s="108">
        <v>128</v>
      </c>
      <c r="J34" s="531">
        <v>29</v>
      </c>
      <c r="K34" s="477">
        <v>11172</v>
      </c>
      <c r="L34" s="477">
        <v>773</v>
      </c>
      <c r="M34" s="477">
        <v>3</v>
      </c>
      <c r="N34" s="477">
        <v>713</v>
      </c>
      <c r="O34" s="477">
        <v>57</v>
      </c>
      <c r="P34" s="130">
        <v>22</v>
      </c>
      <c r="Q34" s="477">
        <v>5645</v>
      </c>
      <c r="R34" s="477">
        <v>499</v>
      </c>
      <c r="S34" s="477">
        <v>3</v>
      </c>
      <c r="T34" s="477">
        <v>699</v>
      </c>
      <c r="U34" s="108">
        <v>47</v>
      </c>
      <c r="V34" s="551" t="s">
        <v>304</v>
      </c>
      <c r="W34" s="130" t="s">
        <v>304</v>
      </c>
      <c r="X34" s="130" t="s">
        <v>304</v>
      </c>
      <c r="Y34" s="477" t="s">
        <v>304</v>
      </c>
      <c r="Z34" s="130" t="s">
        <v>304</v>
      </c>
      <c r="AA34" s="130" t="s">
        <v>304</v>
      </c>
      <c r="AB34" s="477" t="s">
        <v>304</v>
      </c>
      <c r="AC34" s="130" t="s">
        <v>304</v>
      </c>
      <c r="AD34" s="130" t="s">
        <v>304</v>
      </c>
      <c r="AE34" s="477">
        <v>10</v>
      </c>
      <c r="AF34" s="477">
        <v>7313</v>
      </c>
      <c r="AG34" s="2095">
        <v>509</v>
      </c>
      <c r="AH34" s="531" t="s">
        <v>304</v>
      </c>
      <c r="AI34" s="477" t="s">
        <v>304</v>
      </c>
      <c r="AJ34" s="477" t="s">
        <v>304</v>
      </c>
      <c r="AK34" s="477">
        <v>3</v>
      </c>
      <c r="AL34" s="477">
        <v>2567</v>
      </c>
      <c r="AM34" s="108">
        <v>96</v>
      </c>
      <c r="AN34" s="551" t="s">
        <v>304</v>
      </c>
      <c r="AO34" s="477" t="s">
        <v>304</v>
      </c>
      <c r="AP34" s="130">
        <v>4</v>
      </c>
      <c r="AQ34" s="130">
        <v>11</v>
      </c>
      <c r="AR34" s="477">
        <v>1330838</v>
      </c>
      <c r="AS34" s="507">
        <v>5.7110000000000003</v>
      </c>
      <c r="AT34" s="477">
        <v>1541992</v>
      </c>
      <c r="AU34" s="552">
        <v>25050</v>
      </c>
      <c r="AV34" s="551">
        <v>31</v>
      </c>
      <c r="AW34" s="477">
        <v>1</v>
      </c>
      <c r="AX34" s="477">
        <v>5</v>
      </c>
      <c r="AY34" s="130">
        <v>16</v>
      </c>
      <c r="AZ34" s="477">
        <v>8</v>
      </c>
      <c r="BA34" s="551" t="s">
        <v>199</v>
      </c>
      <c r="BB34" s="477">
        <v>1</v>
      </c>
      <c r="BC34" s="551" t="s">
        <v>199</v>
      </c>
      <c r="BD34" s="551" t="s">
        <v>199</v>
      </c>
      <c r="BE34" s="551" t="s">
        <v>199</v>
      </c>
      <c r="BF34" s="108">
        <v>36</v>
      </c>
      <c r="BG34" s="526"/>
      <c r="BH34" s="531">
        <v>25</v>
      </c>
      <c r="BI34" s="477">
        <v>43209</v>
      </c>
      <c r="BJ34" s="477" t="s">
        <v>304</v>
      </c>
      <c r="BK34" s="130" t="s">
        <v>304</v>
      </c>
      <c r="BL34" s="477">
        <v>2</v>
      </c>
      <c r="BM34" s="477">
        <v>2</v>
      </c>
      <c r="BN34" s="477">
        <v>55256</v>
      </c>
      <c r="BO34" s="477">
        <v>5</v>
      </c>
      <c r="BP34" s="477">
        <v>3158</v>
      </c>
      <c r="BQ34" s="477">
        <v>7</v>
      </c>
      <c r="BR34" s="108">
        <v>44</v>
      </c>
      <c r="BS34" s="526"/>
      <c r="BT34" s="553">
        <v>8</v>
      </c>
      <c r="BU34" s="554">
        <v>1800</v>
      </c>
      <c r="BV34" s="1310"/>
      <c r="BW34" s="674" t="s">
        <v>199</v>
      </c>
      <c r="BX34" s="226" t="s">
        <v>199</v>
      </c>
      <c r="BY34" s="226" t="s">
        <v>199</v>
      </c>
      <c r="BZ34" s="551">
        <v>28</v>
      </c>
      <c r="CA34" s="477">
        <v>3695</v>
      </c>
      <c r="CB34" s="477">
        <v>3695</v>
      </c>
      <c r="CC34" s="551">
        <v>12</v>
      </c>
      <c r="CD34" s="477">
        <v>355</v>
      </c>
      <c r="CE34" s="108">
        <v>355</v>
      </c>
      <c r="CF34" s="526"/>
      <c r="CG34" s="531">
        <v>270</v>
      </c>
      <c r="CH34" s="477">
        <v>20</v>
      </c>
      <c r="CI34" s="477">
        <v>10</v>
      </c>
      <c r="CJ34" s="477">
        <v>10</v>
      </c>
      <c r="CK34" s="477">
        <v>7</v>
      </c>
      <c r="CL34" s="226" t="s">
        <v>199</v>
      </c>
      <c r="CM34" s="130">
        <v>4</v>
      </c>
      <c r="CN34" s="477">
        <v>67</v>
      </c>
      <c r="CO34" s="130">
        <v>12716</v>
      </c>
      <c r="CP34" s="130">
        <v>101</v>
      </c>
      <c r="CQ34" s="130">
        <v>215</v>
      </c>
      <c r="CR34" s="108">
        <v>157</v>
      </c>
      <c r="CS34" s="526"/>
      <c r="CT34" s="531">
        <v>175</v>
      </c>
      <c r="CU34" s="130">
        <v>40</v>
      </c>
      <c r="CV34" s="130">
        <v>15</v>
      </c>
      <c r="CW34" s="130">
        <v>57</v>
      </c>
      <c r="CX34" s="130">
        <v>12</v>
      </c>
      <c r="CY34" s="131">
        <v>51</v>
      </c>
      <c r="CZ34" s="226" t="s">
        <v>199</v>
      </c>
      <c r="DA34" s="477">
        <v>1014365.48</v>
      </c>
      <c r="DB34" s="108">
        <v>36096.21</v>
      </c>
    </row>
    <row r="35" spans="1:106" ht="15.75" customHeight="1">
      <c r="A35" s="658" t="s">
        <v>164</v>
      </c>
      <c r="B35" s="1436">
        <v>2</v>
      </c>
      <c r="C35" s="1460">
        <v>135</v>
      </c>
      <c r="D35" s="1460">
        <v>18</v>
      </c>
      <c r="E35" s="1460">
        <v>32</v>
      </c>
      <c r="F35" s="1460" t="s">
        <v>304</v>
      </c>
      <c r="G35" s="1460">
        <v>5231</v>
      </c>
      <c r="H35" s="1460">
        <v>5131</v>
      </c>
      <c r="I35" s="1461">
        <v>639</v>
      </c>
      <c r="J35" s="1436">
        <v>46</v>
      </c>
      <c r="K35" s="486">
        <v>18623</v>
      </c>
      <c r="L35" s="1600">
        <v>1286</v>
      </c>
      <c r="M35" s="486">
        <v>1</v>
      </c>
      <c r="N35" s="486">
        <v>362</v>
      </c>
      <c r="O35" s="486">
        <v>18</v>
      </c>
      <c r="P35" s="1600">
        <v>23</v>
      </c>
      <c r="Q35" s="486">
        <v>9607</v>
      </c>
      <c r="R35" s="486">
        <v>749</v>
      </c>
      <c r="S35" s="486">
        <v>4</v>
      </c>
      <c r="T35" s="486">
        <v>839</v>
      </c>
      <c r="U35" s="124">
        <v>54</v>
      </c>
      <c r="V35" s="1460" t="s">
        <v>304</v>
      </c>
      <c r="W35" s="1600" t="s">
        <v>304</v>
      </c>
      <c r="X35" s="1600" t="s">
        <v>304</v>
      </c>
      <c r="Y35" s="1600">
        <v>1</v>
      </c>
      <c r="Z35" s="1600">
        <v>921</v>
      </c>
      <c r="AA35" s="1600">
        <v>57</v>
      </c>
      <c r="AB35" s="486">
        <v>1</v>
      </c>
      <c r="AC35" s="1600">
        <v>472</v>
      </c>
      <c r="AD35" s="1600">
        <v>44</v>
      </c>
      <c r="AE35" s="486">
        <v>16</v>
      </c>
      <c r="AF35" s="486">
        <v>13530</v>
      </c>
      <c r="AG35" s="2138">
        <v>1559</v>
      </c>
      <c r="AH35" s="1672" t="s">
        <v>304</v>
      </c>
      <c r="AI35" s="1673" t="s">
        <v>304</v>
      </c>
      <c r="AJ35" s="1673" t="s">
        <v>304</v>
      </c>
      <c r="AK35" s="486">
        <v>5</v>
      </c>
      <c r="AL35" s="486">
        <v>2150</v>
      </c>
      <c r="AM35" s="124">
        <v>252</v>
      </c>
      <c r="AN35" s="526">
        <v>1</v>
      </c>
      <c r="AO35" s="1600">
        <v>1</v>
      </c>
      <c r="AP35" s="1600">
        <v>7</v>
      </c>
      <c r="AQ35" s="1600">
        <v>7</v>
      </c>
      <c r="AR35" s="486">
        <v>893622</v>
      </c>
      <c r="AS35" s="1668">
        <v>2.3079999999999998</v>
      </c>
      <c r="AT35" s="486">
        <v>2398855</v>
      </c>
      <c r="AU35" s="1461">
        <v>5375</v>
      </c>
      <c r="AV35" s="1460">
        <v>12</v>
      </c>
      <c r="AW35" s="486" t="s">
        <v>304</v>
      </c>
      <c r="AX35" s="1600">
        <v>3</v>
      </c>
      <c r="AY35" s="486">
        <v>5</v>
      </c>
      <c r="AZ35" s="486">
        <v>3</v>
      </c>
      <c r="BA35" s="1600" t="s">
        <v>304</v>
      </c>
      <c r="BB35" s="1600">
        <v>1</v>
      </c>
      <c r="BC35" s="1600" t="s">
        <v>304</v>
      </c>
      <c r="BD35" s="1600" t="s">
        <v>304</v>
      </c>
      <c r="BE35" s="1600" t="s">
        <v>304</v>
      </c>
      <c r="BF35" s="124">
        <v>50</v>
      </c>
      <c r="BG35" s="526"/>
      <c r="BH35" s="1436">
        <v>11</v>
      </c>
      <c r="BI35" s="486">
        <v>29813</v>
      </c>
      <c r="BJ35" s="486" t="s">
        <v>304</v>
      </c>
      <c r="BK35" s="1600" t="s">
        <v>304</v>
      </c>
      <c r="BL35" s="486">
        <v>3</v>
      </c>
      <c r="BM35" s="486">
        <v>3</v>
      </c>
      <c r="BN35" s="486">
        <v>34800</v>
      </c>
      <c r="BO35" s="486">
        <v>3</v>
      </c>
      <c r="BP35" s="486">
        <v>2008</v>
      </c>
      <c r="BQ35" s="486">
        <v>7</v>
      </c>
      <c r="BR35" s="124">
        <v>33</v>
      </c>
      <c r="BS35" s="526"/>
      <c r="BT35" s="1464">
        <v>4</v>
      </c>
      <c r="BU35" s="1008">
        <v>3398</v>
      </c>
      <c r="BV35" s="1310"/>
      <c r="BW35" s="1436">
        <v>126</v>
      </c>
      <c r="BX35" s="1600">
        <v>3832</v>
      </c>
      <c r="BY35" s="1600">
        <v>3922</v>
      </c>
      <c r="BZ35" s="1600">
        <v>6</v>
      </c>
      <c r="CA35" s="1600">
        <v>180</v>
      </c>
      <c r="CB35" s="1600">
        <v>182</v>
      </c>
      <c r="CC35" s="1600" t="s">
        <v>304</v>
      </c>
      <c r="CD35" s="1600" t="s">
        <v>304</v>
      </c>
      <c r="CE35" s="124" t="s">
        <v>304</v>
      </c>
      <c r="CF35" s="526"/>
      <c r="CG35" s="1436">
        <v>649</v>
      </c>
      <c r="CH35" s="486">
        <v>93</v>
      </c>
      <c r="CI35" s="486">
        <v>28</v>
      </c>
      <c r="CJ35" s="486">
        <v>28</v>
      </c>
      <c r="CK35" s="486">
        <v>6</v>
      </c>
      <c r="CL35" s="1600">
        <v>15</v>
      </c>
      <c r="CM35" s="1600" t="s">
        <v>304</v>
      </c>
      <c r="CN35" s="486">
        <v>155</v>
      </c>
      <c r="CO35" s="1600">
        <v>29112</v>
      </c>
      <c r="CP35" s="1600">
        <v>502</v>
      </c>
      <c r="CQ35" s="1600">
        <v>563</v>
      </c>
      <c r="CR35" s="124">
        <v>258</v>
      </c>
      <c r="CS35" s="526"/>
      <c r="CT35" s="1436">
        <v>99</v>
      </c>
      <c r="CU35" s="1600">
        <v>18</v>
      </c>
      <c r="CV35" s="1600">
        <v>5</v>
      </c>
      <c r="CW35" s="1600">
        <v>24</v>
      </c>
      <c r="CX35" s="1600">
        <v>18</v>
      </c>
      <c r="CY35" s="1670">
        <v>34</v>
      </c>
      <c r="CZ35" s="1671" t="s">
        <v>304</v>
      </c>
      <c r="DA35" s="486">
        <v>1276248</v>
      </c>
      <c r="DB35" s="124">
        <v>54187</v>
      </c>
    </row>
    <row r="36" spans="1:106" ht="15.75" customHeight="1">
      <c r="A36" s="656" t="s">
        <v>165</v>
      </c>
      <c r="B36" s="531" t="s">
        <v>199</v>
      </c>
      <c r="C36" s="551" t="s">
        <v>199</v>
      </c>
      <c r="D36" s="551" t="s">
        <v>199</v>
      </c>
      <c r="E36" s="551">
        <v>18</v>
      </c>
      <c r="F36" s="551">
        <v>18</v>
      </c>
      <c r="G36" s="551">
        <v>1363</v>
      </c>
      <c r="H36" s="551">
        <v>70</v>
      </c>
      <c r="I36" s="552">
        <v>169</v>
      </c>
      <c r="J36" s="531">
        <v>52</v>
      </c>
      <c r="K36" s="477">
        <v>19092</v>
      </c>
      <c r="L36" s="130">
        <v>1278</v>
      </c>
      <c r="M36" s="477" t="s">
        <v>304</v>
      </c>
      <c r="N36" s="477" t="s">
        <v>304</v>
      </c>
      <c r="O36" s="477" t="s">
        <v>304</v>
      </c>
      <c r="P36" s="130">
        <v>22</v>
      </c>
      <c r="Q36" s="477">
        <v>10299</v>
      </c>
      <c r="R36" s="477">
        <v>756</v>
      </c>
      <c r="S36" s="477">
        <v>2</v>
      </c>
      <c r="T36" s="477">
        <v>282</v>
      </c>
      <c r="U36" s="108">
        <v>31</v>
      </c>
      <c r="V36" s="551" t="s">
        <v>304</v>
      </c>
      <c r="W36" s="130" t="s">
        <v>304</v>
      </c>
      <c r="X36" s="130" t="s">
        <v>304</v>
      </c>
      <c r="Y36" s="477" t="s">
        <v>304</v>
      </c>
      <c r="Z36" s="130" t="s">
        <v>304</v>
      </c>
      <c r="AA36" s="130" t="s">
        <v>304</v>
      </c>
      <c r="AB36" s="477" t="s">
        <v>304</v>
      </c>
      <c r="AC36" s="130" t="s">
        <v>304</v>
      </c>
      <c r="AD36" s="130" t="s">
        <v>304</v>
      </c>
      <c r="AE36" s="477">
        <v>10</v>
      </c>
      <c r="AF36" s="477">
        <v>8862</v>
      </c>
      <c r="AG36" s="2095">
        <v>610</v>
      </c>
      <c r="AH36" s="531">
        <v>1</v>
      </c>
      <c r="AI36" s="477">
        <v>594</v>
      </c>
      <c r="AJ36" s="477">
        <v>77</v>
      </c>
      <c r="AK36" s="477">
        <v>1</v>
      </c>
      <c r="AL36" s="477">
        <v>121</v>
      </c>
      <c r="AM36" s="108">
        <v>14</v>
      </c>
      <c r="AN36" s="551" t="s">
        <v>304</v>
      </c>
      <c r="AO36" s="477" t="s">
        <v>304</v>
      </c>
      <c r="AP36" s="130">
        <v>3</v>
      </c>
      <c r="AQ36" s="130">
        <v>4</v>
      </c>
      <c r="AR36" s="477">
        <v>1123622</v>
      </c>
      <c r="AS36" s="507">
        <v>3.1</v>
      </c>
      <c r="AT36" s="477">
        <v>1935019</v>
      </c>
      <c r="AU36" s="551" t="s">
        <v>199</v>
      </c>
      <c r="AV36" s="551">
        <v>5</v>
      </c>
      <c r="AW36" s="477" t="s">
        <v>304</v>
      </c>
      <c r="AX36" s="477">
        <v>2</v>
      </c>
      <c r="AY36" s="130">
        <v>1</v>
      </c>
      <c r="AZ36" s="477">
        <v>1</v>
      </c>
      <c r="BA36" s="477" t="s">
        <v>304</v>
      </c>
      <c r="BB36" s="477" t="s">
        <v>304</v>
      </c>
      <c r="BC36" s="477" t="s">
        <v>304</v>
      </c>
      <c r="BD36" s="477">
        <v>1</v>
      </c>
      <c r="BE36" s="477" t="s">
        <v>304</v>
      </c>
      <c r="BF36" s="108">
        <v>72</v>
      </c>
      <c r="BG36" s="526"/>
      <c r="BH36" s="531">
        <v>12</v>
      </c>
      <c r="BI36" s="477">
        <v>27380</v>
      </c>
      <c r="BJ36" s="477">
        <v>1</v>
      </c>
      <c r="BK36" s="130">
        <v>27438</v>
      </c>
      <c r="BL36" s="477">
        <v>2</v>
      </c>
      <c r="BM36" s="477">
        <v>2</v>
      </c>
      <c r="BN36" s="477">
        <v>39715</v>
      </c>
      <c r="BO36" s="477">
        <v>1</v>
      </c>
      <c r="BP36" s="477">
        <v>1625</v>
      </c>
      <c r="BQ36" s="477">
        <v>6</v>
      </c>
      <c r="BR36" s="108">
        <v>26</v>
      </c>
      <c r="BS36" s="526"/>
      <c r="BT36" s="553">
        <v>2</v>
      </c>
      <c r="BU36" s="554">
        <v>2469</v>
      </c>
      <c r="BV36" s="1310"/>
      <c r="BW36" s="531">
        <v>57</v>
      </c>
      <c r="BX36" s="477">
        <v>2147</v>
      </c>
      <c r="BY36" s="477">
        <v>1908</v>
      </c>
      <c r="BZ36" s="551">
        <v>1</v>
      </c>
      <c r="CA36" s="477">
        <v>16</v>
      </c>
      <c r="CB36" s="477">
        <v>13</v>
      </c>
      <c r="CC36" s="551">
        <v>47</v>
      </c>
      <c r="CD36" s="477">
        <v>1838</v>
      </c>
      <c r="CE36" s="108">
        <v>2058</v>
      </c>
      <c r="CF36" s="526"/>
      <c r="CG36" s="531">
        <v>348</v>
      </c>
      <c r="CH36" s="477">
        <v>54</v>
      </c>
      <c r="CI36" s="477">
        <v>12</v>
      </c>
      <c r="CJ36" s="477">
        <v>12</v>
      </c>
      <c r="CK36" s="477">
        <v>2</v>
      </c>
      <c r="CL36" s="130">
        <v>2</v>
      </c>
      <c r="CM36" s="130">
        <v>4</v>
      </c>
      <c r="CN36" s="477">
        <v>118</v>
      </c>
      <c r="CO36" s="130">
        <v>18452</v>
      </c>
      <c r="CP36" s="130">
        <v>362</v>
      </c>
      <c r="CQ36" s="130">
        <v>499</v>
      </c>
      <c r="CR36" s="108">
        <v>175</v>
      </c>
      <c r="CS36" s="526"/>
      <c r="CT36" s="531">
        <v>166</v>
      </c>
      <c r="CU36" s="130">
        <v>26</v>
      </c>
      <c r="CV36" s="130">
        <v>2</v>
      </c>
      <c r="CW36" s="130">
        <v>33</v>
      </c>
      <c r="CX36" s="130">
        <v>87</v>
      </c>
      <c r="CY36" s="131">
        <v>18</v>
      </c>
      <c r="CZ36" s="509" t="s">
        <v>304</v>
      </c>
      <c r="DA36" s="477">
        <v>1240029.94</v>
      </c>
      <c r="DB36" s="108">
        <v>24611.51</v>
      </c>
    </row>
    <row r="37" spans="1:106" ht="15.75" customHeight="1">
      <c r="A37" s="658" t="s">
        <v>166</v>
      </c>
      <c r="B37" s="1460" t="s">
        <v>199</v>
      </c>
      <c r="C37" s="1460" t="s">
        <v>199</v>
      </c>
      <c r="D37" s="1460" t="s">
        <v>199</v>
      </c>
      <c r="E37" s="1460">
        <v>20</v>
      </c>
      <c r="F37" s="1460">
        <v>3</v>
      </c>
      <c r="G37" s="1460">
        <v>3538</v>
      </c>
      <c r="H37" s="1460">
        <v>306</v>
      </c>
      <c r="I37" s="1461">
        <v>254</v>
      </c>
      <c r="J37" s="1436">
        <v>47</v>
      </c>
      <c r="K37" s="486">
        <v>21093</v>
      </c>
      <c r="L37" s="1600">
        <v>1357</v>
      </c>
      <c r="M37" s="486">
        <v>1</v>
      </c>
      <c r="N37" s="486">
        <v>531</v>
      </c>
      <c r="O37" s="486">
        <v>27</v>
      </c>
      <c r="P37" s="1600">
        <v>20</v>
      </c>
      <c r="Q37" s="486">
        <v>11183</v>
      </c>
      <c r="R37" s="486">
        <v>749</v>
      </c>
      <c r="S37" s="486">
        <v>2</v>
      </c>
      <c r="T37" s="486">
        <v>431</v>
      </c>
      <c r="U37" s="124">
        <v>26</v>
      </c>
      <c r="V37" s="1460" t="s">
        <v>304</v>
      </c>
      <c r="W37" s="1600" t="s">
        <v>304</v>
      </c>
      <c r="X37" s="1600" t="s">
        <v>304</v>
      </c>
      <c r="Y37" s="486" t="s">
        <v>304</v>
      </c>
      <c r="Z37" s="1600" t="s">
        <v>304</v>
      </c>
      <c r="AA37" s="1600" t="s">
        <v>304</v>
      </c>
      <c r="AB37" s="486" t="s">
        <v>304</v>
      </c>
      <c r="AC37" s="1600" t="s">
        <v>304</v>
      </c>
      <c r="AD37" s="1600" t="s">
        <v>304</v>
      </c>
      <c r="AE37" s="486">
        <v>9</v>
      </c>
      <c r="AF37" s="486">
        <v>10674</v>
      </c>
      <c r="AG37" s="2138">
        <v>793</v>
      </c>
      <c r="AH37" s="1436" t="s">
        <v>304</v>
      </c>
      <c r="AI37" s="486" t="s">
        <v>304</v>
      </c>
      <c r="AJ37" s="486" t="s">
        <v>304</v>
      </c>
      <c r="AK37" s="486">
        <v>2</v>
      </c>
      <c r="AL37" s="486">
        <v>129</v>
      </c>
      <c r="AM37" s="124">
        <v>26</v>
      </c>
      <c r="AN37" s="526" t="s">
        <v>304</v>
      </c>
      <c r="AO37" s="486" t="s">
        <v>304</v>
      </c>
      <c r="AP37" s="1600">
        <v>5</v>
      </c>
      <c r="AQ37" s="1600">
        <v>2</v>
      </c>
      <c r="AR37" s="486">
        <v>942179</v>
      </c>
      <c r="AS37" s="1668">
        <v>2.4700000000000002</v>
      </c>
      <c r="AT37" s="486">
        <v>2042734</v>
      </c>
      <c r="AU37" s="1461">
        <v>2360</v>
      </c>
      <c r="AV37" s="1460">
        <v>1</v>
      </c>
      <c r="AW37" s="486" t="s">
        <v>304</v>
      </c>
      <c r="AX37" s="486" t="s">
        <v>304</v>
      </c>
      <c r="AY37" s="1600" t="s">
        <v>304</v>
      </c>
      <c r="AZ37" s="486">
        <v>1</v>
      </c>
      <c r="BA37" s="1673" t="s">
        <v>304</v>
      </c>
      <c r="BB37" s="486" t="s">
        <v>304</v>
      </c>
      <c r="BC37" s="1673" t="s">
        <v>304</v>
      </c>
      <c r="BD37" s="1673" t="s">
        <v>304</v>
      </c>
      <c r="BE37" s="1673" t="s">
        <v>304</v>
      </c>
      <c r="BF37" s="124" t="s">
        <v>304</v>
      </c>
      <c r="BG37" s="526"/>
      <c r="BH37" s="1436">
        <v>6</v>
      </c>
      <c r="BI37" s="486">
        <v>40159</v>
      </c>
      <c r="BJ37" s="486">
        <v>1</v>
      </c>
      <c r="BK37" s="1600">
        <v>24134</v>
      </c>
      <c r="BL37" s="486">
        <v>2</v>
      </c>
      <c r="BM37" s="486">
        <v>2</v>
      </c>
      <c r="BN37" s="486">
        <v>49497</v>
      </c>
      <c r="BO37" s="486" t="s">
        <v>304</v>
      </c>
      <c r="BP37" s="486" t="s">
        <v>304</v>
      </c>
      <c r="BQ37" s="486">
        <v>2</v>
      </c>
      <c r="BR37" s="124">
        <v>25</v>
      </c>
      <c r="BS37" s="526"/>
      <c r="BT37" s="1464">
        <v>5</v>
      </c>
      <c r="BU37" s="1003">
        <v>2108</v>
      </c>
      <c r="BV37" s="1310"/>
      <c r="BW37" s="1436" t="s">
        <v>304</v>
      </c>
      <c r="BX37" s="1600" t="s">
        <v>304</v>
      </c>
      <c r="BY37" s="1600" t="s">
        <v>304</v>
      </c>
      <c r="BZ37" s="486">
        <v>38</v>
      </c>
      <c r="CA37" s="486">
        <v>2690</v>
      </c>
      <c r="CB37" s="486">
        <v>2590</v>
      </c>
      <c r="CC37" s="1460">
        <v>17</v>
      </c>
      <c r="CD37" s="486">
        <v>911</v>
      </c>
      <c r="CE37" s="124">
        <v>950</v>
      </c>
      <c r="CF37" s="526"/>
      <c r="CG37" s="1436">
        <v>405</v>
      </c>
      <c r="CH37" s="486">
        <v>74</v>
      </c>
      <c r="CI37" s="486">
        <v>15</v>
      </c>
      <c r="CJ37" s="486">
        <v>15</v>
      </c>
      <c r="CK37" s="486">
        <v>3</v>
      </c>
      <c r="CL37" s="1600">
        <v>2</v>
      </c>
      <c r="CM37" s="1600">
        <v>5</v>
      </c>
      <c r="CN37" s="486">
        <v>89</v>
      </c>
      <c r="CO37" s="1600">
        <v>19204</v>
      </c>
      <c r="CP37" s="1600">
        <v>228</v>
      </c>
      <c r="CQ37" s="1600">
        <v>110</v>
      </c>
      <c r="CR37" s="124">
        <v>77</v>
      </c>
      <c r="CS37" s="526"/>
      <c r="CT37" s="1436">
        <v>150</v>
      </c>
      <c r="CU37" s="1600">
        <v>3</v>
      </c>
      <c r="CV37" s="1600">
        <v>5</v>
      </c>
      <c r="CW37" s="1600">
        <v>32</v>
      </c>
      <c r="CX37" s="1600">
        <v>5</v>
      </c>
      <c r="CY37" s="1670">
        <v>12</v>
      </c>
      <c r="CZ37" s="1671">
        <v>93</v>
      </c>
      <c r="DA37" s="486">
        <v>1135629</v>
      </c>
      <c r="DB37" s="124">
        <v>5512</v>
      </c>
    </row>
    <row r="38" spans="1:106" ht="15.75" customHeight="1">
      <c r="A38" s="656" t="s">
        <v>167</v>
      </c>
      <c r="B38" s="551" t="s">
        <v>199</v>
      </c>
      <c r="C38" s="551" t="s">
        <v>199</v>
      </c>
      <c r="D38" s="551" t="s">
        <v>199</v>
      </c>
      <c r="E38" s="551">
        <v>20</v>
      </c>
      <c r="F38" s="551">
        <v>3</v>
      </c>
      <c r="G38" s="477">
        <v>2370</v>
      </c>
      <c r="H38" s="551">
        <v>423</v>
      </c>
      <c r="I38" s="108">
        <v>231</v>
      </c>
      <c r="J38" s="531">
        <v>42</v>
      </c>
      <c r="K38" s="477">
        <v>19263</v>
      </c>
      <c r="L38" s="130">
        <v>1204</v>
      </c>
      <c r="M38" s="477" t="s">
        <v>304</v>
      </c>
      <c r="N38" s="477" t="s">
        <v>304</v>
      </c>
      <c r="O38" s="477" t="s">
        <v>304</v>
      </c>
      <c r="P38" s="130">
        <v>19</v>
      </c>
      <c r="Q38" s="477">
        <v>10205</v>
      </c>
      <c r="R38" s="477">
        <v>665</v>
      </c>
      <c r="S38" s="477">
        <v>1</v>
      </c>
      <c r="T38" s="477" t="s">
        <v>721</v>
      </c>
      <c r="U38" s="108" t="s">
        <v>721</v>
      </c>
      <c r="V38" s="551" t="s">
        <v>304</v>
      </c>
      <c r="W38" s="130" t="s">
        <v>304</v>
      </c>
      <c r="X38" s="130" t="s">
        <v>304</v>
      </c>
      <c r="Y38" s="477" t="s">
        <v>304</v>
      </c>
      <c r="Z38" s="130" t="s">
        <v>304</v>
      </c>
      <c r="AA38" s="130" t="s">
        <v>304</v>
      </c>
      <c r="AB38" s="477" t="s">
        <v>304</v>
      </c>
      <c r="AC38" s="130" t="s">
        <v>304</v>
      </c>
      <c r="AD38" s="130" t="s">
        <v>304</v>
      </c>
      <c r="AE38" s="477">
        <v>12</v>
      </c>
      <c r="AF38" s="477" t="s">
        <v>721</v>
      </c>
      <c r="AG38" s="2095" t="s">
        <v>721</v>
      </c>
      <c r="AH38" s="531" t="s">
        <v>304</v>
      </c>
      <c r="AI38" s="477" t="s">
        <v>304</v>
      </c>
      <c r="AJ38" s="477" t="s">
        <v>304</v>
      </c>
      <c r="AK38" s="477">
        <v>2</v>
      </c>
      <c r="AL38" s="477" t="s">
        <v>721</v>
      </c>
      <c r="AM38" s="108" t="s">
        <v>721</v>
      </c>
      <c r="AN38" s="551" t="s">
        <v>304</v>
      </c>
      <c r="AO38" s="477" t="s">
        <v>304</v>
      </c>
      <c r="AP38" s="130" t="s">
        <v>304</v>
      </c>
      <c r="AQ38" s="477">
        <v>4</v>
      </c>
      <c r="AR38" s="477">
        <v>1202578</v>
      </c>
      <c r="AS38" s="507">
        <v>3.2</v>
      </c>
      <c r="AT38" s="477">
        <v>2450002</v>
      </c>
      <c r="AU38" s="552">
        <v>5061</v>
      </c>
      <c r="AV38" s="551">
        <v>8</v>
      </c>
      <c r="AW38" s="551" t="s">
        <v>199</v>
      </c>
      <c r="AX38" s="551" t="s">
        <v>199</v>
      </c>
      <c r="AY38" s="130">
        <v>7</v>
      </c>
      <c r="AZ38" s="477">
        <v>1</v>
      </c>
      <c r="BA38" s="551" t="s">
        <v>199</v>
      </c>
      <c r="BB38" s="477" t="s">
        <v>304</v>
      </c>
      <c r="BC38" s="477" t="s">
        <v>304</v>
      </c>
      <c r="BD38" s="477" t="s">
        <v>304</v>
      </c>
      <c r="BE38" s="477" t="s">
        <v>304</v>
      </c>
      <c r="BF38" s="108">
        <v>23</v>
      </c>
      <c r="BG38" s="526"/>
      <c r="BH38" s="531">
        <v>5</v>
      </c>
      <c r="BI38" s="477">
        <v>32116</v>
      </c>
      <c r="BJ38" s="477" t="s">
        <v>199</v>
      </c>
      <c r="BK38" s="130" t="s">
        <v>199</v>
      </c>
      <c r="BL38" s="477">
        <v>1</v>
      </c>
      <c r="BM38" s="477">
        <v>1</v>
      </c>
      <c r="BN38" s="477">
        <v>23595</v>
      </c>
      <c r="BO38" s="477">
        <v>2</v>
      </c>
      <c r="BP38" s="477">
        <v>1170</v>
      </c>
      <c r="BQ38" s="477">
        <v>2</v>
      </c>
      <c r="BR38" s="108">
        <v>20</v>
      </c>
      <c r="BS38" s="526"/>
      <c r="BT38" s="531">
        <v>4</v>
      </c>
      <c r="BU38" s="108">
        <v>1588</v>
      </c>
      <c r="BV38" s="1310"/>
      <c r="BW38" s="531" t="s">
        <v>304</v>
      </c>
      <c r="BX38" s="477" t="s">
        <v>304</v>
      </c>
      <c r="BY38" s="477" t="s">
        <v>304</v>
      </c>
      <c r="BZ38" s="551">
        <v>60</v>
      </c>
      <c r="CA38" s="477">
        <v>5160</v>
      </c>
      <c r="CB38" s="477">
        <v>3592</v>
      </c>
      <c r="CC38" s="551" t="s">
        <v>304</v>
      </c>
      <c r="CD38" s="477" t="s">
        <v>304</v>
      </c>
      <c r="CE38" s="108" t="s">
        <v>304</v>
      </c>
      <c r="CF38" s="526"/>
      <c r="CG38" s="531">
        <v>406</v>
      </c>
      <c r="CH38" s="477">
        <v>58</v>
      </c>
      <c r="CI38" s="477">
        <v>14</v>
      </c>
      <c r="CJ38" s="477">
        <v>14</v>
      </c>
      <c r="CK38" s="477">
        <v>3</v>
      </c>
      <c r="CL38" s="130">
        <v>1</v>
      </c>
      <c r="CM38" s="130">
        <v>8</v>
      </c>
      <c r="CN38" s="477">
        <v>64</v>
      </c>
      <c r="CO38" s="130">
        <v>20746</v>
      </c>
      <c r="CP38" s="130">
        <v>303</v>
      </c>
      <c r="CQ38" s="130">
        <v>77</v>
      </c>
      <c r="CR38" s="108">
        <v>64</v>
      </c>
      <c r="CS38" s="526"/>
      <c r="CT38" s="531">
        <v>89</v>
      </c>
      <c r="CU38" s="130">
        <v>11</v>
      </c>
      <c r="CV38" s="130">
        <v>1</v>
      </c>
      <c r="CW38" s="130">
        <v>10</v>
      </c>
      <c r="CX38" s="130">
        <v>6</v>
      </c>
      <c r="CY38" s="133">
        <v>61</v>
      </c>
      <c r="CZ38" s="226" t="s">
        <v>199</v>
      </c>
      <c r="DA38" s="477">
        <v>1047378.24</v>
      </c>
      <c r="DB38" s="108">
        <v>24543.35</v>
      </c>
    </row>
    <row r="39" spans="1:106" ht="15.75" customHeight="1">
      <c r="A39" s="658" t="s">
        <v>168</v>
      </c>
      <c r="B39" s="1436">
        <v>6</v>
      </c>
      <c r="C39" s="1460">
        <v>108</v>
      </c>
      <c r="D39" s="1460">
        <v>21</v>
      </c>
      <c r="E39" s="1460">
        <v>10</v>
      </c>
      <c r="F39" s="1460">
        <v>5</v>
      </c>
      <c r="G39" s="486">
        <v>1141</v>
      </c>
      <c r="H39" s="1460">
        <v>281</v>
      </c>
      <c r="I39" s="124">
        <v>138</v>
      </c>
      <c r="J39" s="1436">
        <v>75</v>
      </c>
      <c r="K39" s="486">
        <v>21842</v>
      </c>
      <c r="L39" s="1600">
        <v>1713</v>
      </c>
      <c r="M39" s="486" t="s">
        <v>304</v>
      </c>
      <c r="N39" s="486" t="s">
        <v>304</v>
      </c>
      <c r="O39" s="486" t="s">
        <v>304</v>
      </c>
      <c r="P39" s="1600">
        <v>28</v>
      </c>
      <c r="Q39" s="486">
        <v>11742</v>
      </c>
      <c r="R39" s="486">
        <v>930</v>
      </c>
      <c r="S39" s="486" t="s">
        <v>304</v>
      </c>
      <c r="T39" s="486" t="s">
        <v>304</v>
      </c>
      <c r="U39" s="124" t="s">
        <v>304</v>
      </c>
      <c r="V39" s="1460" t="s">
        <v>304</v>
      </c>
      <c r="W39" s="1600" t="s">
        <v>304</v>
      </c>
      <c r="X39" s="1600" t="s">
        <v>304</v>
      </c>
      <c r="Y39" s="486" t="s">
        <v>304</v>
      </c>
      <c r="Z39" s="1600" t="s">
        <v>304</v>
      </c>
      <c r="AA39" s="1600" t="s">
        <v>304</v>
      </c>
      <c r="AB39" s="486" t="s">
        <v>304</v>
      </c>
      <c r="AC39" s="1600" t="s">
        <v>304</v>
      </c>
      <c r="AD39" s="1600" t="s">
        <v>304</v>
      </c>
      <c r="AE39" s="486">
        <v>14</v>
      </c>
      <c r="AF39" s="486">
        <v>9555</v>
      </c>
      <c r="AG39" s="2138">
        <v>760</v>
      </c>
      <c r="AH39" s="1436" t="s">
        <v>304</v>
      </c>
      <c r="AI39" s="486" t="s">
        <v>304</v>
      </c>
      <c r="AJ39" s="486" t="s">
        <v>304</v>
      </c>
      <c r="AK39" s="486">
        <v>3</v>
      </c>
      <c r="AL39" s="486">
        <v>3105</v>
      </c>
      <c r="AM39" s="124">
        <v>87</v>
      </c>
      <c r="AN39" s="1460" t="s">
        <v>304</v>
      </c>
      <c r="AO39" s="486" t="s">
        <v>304</v>
      </c>
      <c r="AP39" s="1600">
        <v>2</v>
      </c>
      <c r="AQ39" s="486">
        <v>2</v>
      </c>
      <c r="AR39" s="486">
        <v>1584223</v>
      </c>
      <c r="AS39" s="1668">
        <v>3.82</v>
      </c>
      <c r="AT39" s="486">
        <v>2650733</v>
      </c>
      <c r="AU39" s="1461">
        <v>3127</v>
      </c>
      <c r="AV39" s="1460">
        <v>13</v>
      </c>
      <c r="AW39" s="486">
        <v>1</v>
      </c>
      <c r="AX39" s="486">
        <v>2</v>
      </c>
      <c r="AY39" s="1600">
        <v>6</v>
      </c>
      <c r="AZ39" s="486">
        <v>3</v>
      </c>
      <c r="BA39" s="486" t="s">
        <v>304</v>
      </c>
      <c r="BB39" s="486" t="s">
        <v>304</v>
      </c>
      <c r="BC39" s="486" t="s">
        <v>304</v>
      </c>
      <c r="BD39" s="486">
        <v>1</v>
      </c>
      <c r="BE39" s="486" t="s">
        <v>304</v>
      </c>
      <c r="BF39" s="124">
        <v>28</v>
      </c>
      <c r="BG39" s="526"/>
      <c r="BH39" s="1436">
        <v>15</v>
      </c>
      <c r="BI39" s="486">
        <v>57855</v>
      </c>
      <c r="BJ39" s="486">
        <v>1</v>
      </c>
      <c r="BK39" s="1600">
        <v>28000</v>
      </c>
      <c r="BL39" s="486">
        <v>2</v>
      </c>
      <c r="BM39" s="486">
        <v>2</v>
      </c>
      <c r="BN39" s="486">
        <v>33870</v>
      </c>
      <c r="BO39" s="486">
        <v>6</v>
      </c>
      <c r="BP39" s="486">
        <v>2249</v>
      </c>
      <c r="BQ39" s="486">
        <v>20</v>
      </c>
      <c r="BR39" s="124">
        <v>57</v>
      </c>
      <c r="BS39" s="526"/>
      <c r="BT39" s="1436">
        <v>40</v>
      </c>
      <c r="BU39" s="124">
        <v>2712</v>
      </c>
      <c r="BV39" s="1310"/>
      <c r="BW39" s="1406" t="s">
        <v>199</v>
      </c>
      <c r="BX39" s="1407" t="s">
        <v>199</v>
      </c>
      <c r="BY39" s="1407" t="s">
        <v>199</v>
      </c>
      <c r="BZ39" s="1460">
        <v>70</v>
      </c>
      <c r="CA39" s="486">
        <v>6595</v>
      </c>
      <c r="CB39" s="486">
        <v>4538</v>
      </c>
      <c r="CC39" s="1460">
        <v>5</v>
      </c>
      <c r="CD39" s="486">
        <v>292</v>
      </c>
      <c r="CE39" s="124">
        <v>147</v>
      </c>
      <c r="CF39" s="526"/>
      <c r="CG39" s="1436">
        <v>541</v>
      </c>
      <c r="CH39" s="486">
        <v>103</v>
      </c>
      <c r="CI39" s="486">
        <v>21</v>
      </c>
      <c r="CJ39" s="486">
        <v>21</v>
      </c>
      <c r="CK39" s="486">
        <v>4</v>
      </c>
      <c r="CL39" s="1600">
        <v>5</v>
      </c>
      <c r="CM39" s="1600">
        <v>7</v>
      </c>
      <c r="CN39" s="486">
        <v>113</v>
      </c>
      <c r="CO39" s="1600">
        <v>21629</v>
      </c>
      <c r="CP39" s="1600">
        <v>314</v>
      </c>
      <c r="CQ39" s="1600">
        <v>118</v>
      </c>
      <c r="CR39" s="124">
        <v>121</v>
      </c>
      <c r="CS39" s="526"/>
      <c r="CT39" s="1436">
        <v>230</v>
      </c>
      <c r="CU39" s="1600">
        <v>60</v>
      </c>
      <c r="CV39" s="1600">
        <v>17</v>
      </c>
      <c r="CW39" s="1600">
        <v>79</v>
      </c>
      <c r="CX39" s="1600">
        <v>52</v>
      </c>
      <c r="CY39" s="1674">
        <v>22</v>
      </c>
      <c r="CZ39" s="1675" t="s">
        <v>304</v>
      </c>
      <c r="DA39" s="1522">
        <v>1579407</v>
      </c>
      <c r="DB39" s="124">
        <v>144503</v>
      </c>
    </row>
    <row r="40" spans="1:106" s="1279" customFormat="1" ht="16.5" customHeight="1">
      <c r="A40" s="1086" t="s">
        <v>169</v>
      </c>
      <c r="B40" s="1130">
        <v>28</v>
      </c>
      <c r="C40" s="1297">
        <v>1669</v>
      </c>
      <c r="D40" s="1297">
        <v>237</v>
      </c>
      <c r="E40" s="1297">
        <v>7</v>
      </c>
      <c r="F40" s="1297">
        <v>4</v>
      </c>
      <c r="G40" s="1297">
        <v>462</v>
      </c>
      <c r="H40" s="1297">
        <v>156</v>
      </c>
      <c r="I40" s="1298">
        <v>72</v>
      </c>
      <c r="J40" s="1130">
        <v>37</v>
      </c>
      <c r="K40" s="1112">
        <v>17858</v>
      </c>
      <c r="L40" s="1124">
        <v>1273</v>
      </c>
      <c r="M40" s="1112">
        <v>1</v>
      </c>
      <c r="N40" s="1112">
        <v>622</v>
      </c>
      <c r="O40" s="1112">
        <f>26+2</f>
        <v>28</v>
      </c>
      <c r="P40" s="1124">
        <v>18</v>
      </c>
      <c r="Q40" s="1112">
        <v>8701</v>
      </c>
      <c r="R40" s="1112">
        <v>724</v>
      </c>
      <c r="S40" s="1112">
        <v>3</v>
      </c>
      <c r="T40" s="1112">
        <f>319+329</f>
        <v>648</v>
      </c>
      <c r="U40" s="1113">
        <f>4+19+38</f>
        <v>61</v>
      </c>
      <c r="V40" s="1112" t="s">
        <v>752</v>
      </c>
      <c r="W40" s="1112" t="s">
        <v>752</v>
      </c>
      <c r="X40" s="1112" t="s">
        <v>752</v>
      </c>
      <c r="Y40" s="1112" t="s">
        <v>752</v>
      </c>
      <c r="Z40" s="1124" t="s">
        <v>752</v>
      </c>
      <c r="AA40" s="1124" t="s">
        <v>752</v>
      </c>
      <c r="AB40" s="1112" t="s">
        <v>304</v>
      </c>
      <c r="AC40" s="1124" t="s">
        <v>304</v>
      </c>
      <c r="AD40" s="1124" t="s">
        <v>304</v>
      </c>
      <c r="AE40" s="1112">
        <v>11</v>
      </c>
      <c r="AF40" s="1112">
        <v>8959</v>
      </c>
      <c r="AG40" s="2142">
        <v>411</v>
      </c>
      <c r="AH40" s="1130" t="s">
        <v>304</v>
      </c>
      <c r="AI40" s="1112" t="s">
        <v>304</v>
      </c>
      <c r="AJ40" s="1112" t="s">
        <v>304</v>
      </c>
      <c r="AK40" s="1112">
        <v>4</v>
      </c>
      <c r="AL40" s="1112">
        <v>308</v>
      </c>
      <c r="AM40" s="1113">
        <v>68</v>
      </c>
      <c r="AN40" s="1297" t="s">
        <v>304</v>
      </c>
      <c r="AO40" s="1112" t="s">
        <v>304</v>
      </c>
      <c r="AP40" s="1124">
        <v>3</v>
      </c>
      <c r="AQ40" s="1124">
        <v>4</v>
      </c>
      <c r="AR40" s="1112">
        <v>914509</v>
      </c>
      <c r="AS40" s="1299">
        <v>2.67</v>
      </c>
      <c r="AT40" s="1112">
        <v>1408002</v>
      </c>
      <c r="AU40" s="1298">
        <v>6312</v>
      </c>
      <c r="AV40" s="1297">
        <v>7</v>
      </c>
      <c r="AW40" s="1112" t="s">
        <v>752</v>
      </c>
      <c r="AX40" s="1112" t="s">
        <v>752</v>
      </c>
      <c r="AY40" s="1124">
        <v>5</v>
      </c>
      <c r="AZ40" s="1112">
        <v>1</v>
      </c>
      <c r="BA40" s="1112">
        <v>1</v>
      </c>
      <c r="BB40" s="1112" t="s">
        <v>752</v>
      </c>
      <c r="BC40" s="1382" t="s">
        <v>752</v>
      </c>
      <c r="BD40" s="1382" t="s">
        <v>752</v>
      </c>
      <c r="BE40" s="1382" t="s">
        <v>752</v>
      </c>
      <c r="BF40" s="1383">
        <v>19</v>
      </c>
      <c r="BG40" s="1341"/>
      <c r="BH40" s="1130">
        <f>4+4</f>
        <v>8</v>
      </c>
      <c r="BI40" s="1112">
        <f>3301+11308</f>
        <v>14609</v>
      </c>
      <c r="BJ40" s="1112">
        <v>1</v>
      </c>
      <c r="BK40" s="1124">
        <v>31853</v>
      </c>
      <c r="BL40" s="1112">
        <v>1</v>
      </c>
      <c r="BM40" s="1112">
        <v>1</v>
      </c>
      <c r="BN40" s="1112">
        <v>21447</v>
      </c>
      <c r="BO40" s="1112">
        <f>5+7</f>
        <v>12</v>
      </c>
      <c r="BP40" s="1112">
        <f>1450+4822</f>
        <v>6272</v>
      </c>
      <c r="BQ40" s="1112">
        <f>3+20</f>
        <v>23</v>
      </c>
      <c r="BR40" s="1113">
        <f>5+66</f>
        <v>71</v>
      </c>
      <c r="BS40" s="1341"/>
      <c r="BT40" s="1300">
        <v>1</v>
      </c>
      <c r="BU40" s="1301">
        <v>1300</v>
      </c>
      <c r="BV40" s="1347"/>
      <c r="BW40" s="1130">
        <v>37</v>
      </c>
      <c r="BX40" s="1112">
        <v>3601</v>
      </c>
      <c r="BY40" s="1112">
        <v>3601</v>
      </c>
      <c r="BZ40" s="1297" t="s">
        <v>304</v>
      </c>
      <c r="CA40" s="1112" t="s">
        <v>304</v>
      </c>
      <c r="CB40" s="1112" t="s">
        <v>304</v>
      </c>
      <c r="CC40" s="1297">
        <v>39</v>
      </c>
      <c r="CD40" s="1112">
        <v>1688</v>
      </c>
      <c r="CE40" s="1113">
        <v>1223</v>
      </c>
      <c r="CF40" s="1341"/>
      <c r="CG40" s="1130">
        <v>329</v>
      </c>
      <c r="CH40" s="1112">
        <v>42</v>
      </c>
      <c r="CI40" s="1112">
        <v>12</v>
      </c>
      <c r="CJ40" s="1112">
        <v>12</v>
      </c>
      <c r="CK40" s="1112">
        <v>4</v>
      </c>
      <c r="CL40" s="1124">
        <v>2</v>
      </c>
      <c r="CM40" s="1124">
        <v>3</v>
      </c>
      <c r="CN40" s="1112">
        <v>74</v>
      </c>
      <c r="CO40" s="1124">
        <v>20830</v>
      </c>
      <c r="CP40" s="1124">
        <v>397</v>
      </c>
      <c r="CQ40" s="1124">
        <v>341</v>
      </c>
      <c r="CR40" s="1113">
        <v>197</v>
      </c>
      <c r="CS40" s="1341"/>
      <c r="CT40" s="531">
        <v>352</v>
      </c>
      <c r="CU40" s="1075">
        <v>18</v>
      </c>
      <c r="CV40" s="1075">
        <v>4</v>
      </c>
      <c r="CW40" s="1075">
        <v>309</v>
      </c>
      <c r="CX40" s="1075">
        <v>11</v>
      </c>
      <c r="CY40" s="1126">
        <v>10</v>
      </c>
      <c r="CZ40" s="1149" t="s">
        <v>752</v>
      </c>
      <c r="DA40" s="1067">
        <v>1061200.21</v>
      </c>
      <c r="DB40" s="1068">
        <v>6384</v>
      </c>
    </row>
    <row r="41" spans="1:106" ht="15.75" customHeight="1">
      <c r="A41" s="658" t="s">
        <v>170</v>
      </c>
      <c r="B41" s="527" t="s">
        <v>304</v>
      </c>
      <c r="C41" s="1522" t="s">
        <v>304</v>
      </c>
      <c r="D41" s="1460" t="s">
        <v>304</v>
      </c>
      <c r="E41" s="1460">
        <v>13</v>
      </c>
      <c r="F41" s="1460">
        <v>8</v>
      </c>
      <c r="G41" s="1460">
        <v>1724</v>
      </c>
      <c r="H41" s="1460">
        <v>937</v>
      </c>
      <c r="I41" s="1461">
        <v>231</v>
      </c>
      <c r="J41" s="1436">
        <v>38</v>
      </c>
      <c r="K41" s="486">
        <v>21318</v>
      </c>
      <c r="L41" s="1600">
        <v>1424</v>
      </c>
      <c r="M41" s="486">
        <v>1</v>
      </c>
      <c r="N41" s="486">
        <v>173</v>
      </c>
      <c r="O41" s="486">
        <v>18</v>
      </c>
      <c r="P41" s="1600">
        <v>16</v>
      </c>
      <c r="Q41" s="486">
        <v>9551</v>
      </c>
      <c r="R41" s="486">
        <v>715</v>
      </c>
      <c r="S41" s="486">
        <v>3</v>
      </c>
      <c r="T41" s="486">
        <v>804</v>
      </c>
      <c r="U41" s="124">
        <v>59</v>
      </c>
      <c r="V41" s="1460">
        <v>1</v>
      </c>
      <c r="W41" s="1600">
        <v>1113</v>
      </c>
      <c r="X41" s="1600">
        <v>86</v>
      </c>
      <c r="Y41" s="1940" t="s">
        <v>199</v>
      </c>
      <c r="Z41" s="1460" t="s">
        <v>199</v>
      </c>
      <c r="AA41" s="1460" t="s">
        <v>199</v>
      </c>
      <c r="AB41" s="1460" t="s">
        <v>199</v>
      </c>
      <c r="AC41" s="1460" t="s">
        <v>199</v>
      </c>
      <c r="AD41" s="1460" t="s">
        <v>199</v>
      </c>
      <c r="AE41" s="486">
        <v>8</v>
      </c>
      <c r="AF41" s="486">
        <v>10060</v>
      </c>
      <c r="AG41" s="2138">
        <v>647</v>
      </c>
      <c r="AH41" s="1460" t="s">
        <v>199</v>
      </c>
      <c r="AI41" s="1460" t="s">
        <v>199</v>
      </c>
      <c r="AJ41" s="1460" t="s">
        <v>199</v>
      </c>
      <c r="AK41" s="486">
        <v>1</v>
      </c>
      <c r="AL41" s="486">
        <v>152</v>
      </c>
      <c r="AM41" s="124">
        <v>21</v>
      </c>
      <c r="AN41" s="1460" t="s">
        <v>199</v>
      </c>
      <c r="AO41" s="1460" t="s">
        <v>199</v>
      </c>
      <c r="AP41" s="1600">
        <v>2</v>
      </c>
      <c r="AQ41" s="1600">
        <v>8</v>
      </c>
      <c r="AR41" s="486">
        <v>996923</v>
      </c>
      <c r="AS41" s="1668">
        <v>2.5078498997537237</v>
      </c>
      <c r="AT41" s="486">
        <v>2863527</v>
      </c>
      <c r="AU41" s="1461">
        <v>15854</v>
      </c>
      <c r="AV41" s="1460">
        <v>5</v>
      </c>
      <c r="AW41" s="486">
        <v>1</v>
      </c>
      <c r="AX41" s="486" t="s">
        <v>304</v>
      </c>
      <c r="AY41" s="1600">
        <v>3</v>
      </c>
      <c r="AZ41" s="486">
        <v>1</v>
      </c>
      <c r="BA41" s="486" t="s">
        <v>304</v>
      </c>
      <c r="BB41" s="486" t="s">
        <v>304</v>
      </c>
      <c r="BC41" s="1469" t="s">
        <v>304</v>
      </c>
      <c r="BD41" s="1469" t="s">
        <v>304</v>
      </c>
      <c r="BE41" s="1469" t="s">
        <v>304</v>
      </c>
      <c r="BF41" s="1463">
        <v>4</v>
      </c>
      <c r="BG41" s="526"/>
      <c r="BH41" s="1436">
        <v>6</v>
      </c>
      <c r="BI41" s="486">
        <v>27430</v>
      </c>
      <c r="BJ41" s="486" t="s">
        <v>734</v>
      </c>
      <c r="BK41" s="1600" t="s">
        <v>734</v>
      </c>
      <c r="BL41" s="486">
        <v>4</v>
      </c>
      <c r="BM41" s="486">
        <v>4</v>
      </c>
      <c r="BN41" s="486">
        <v>40189</v>
      </c>
      <c r="BO41" s="486">
        <v>2</v>
      </c>
      <c r="BP41" s="486">
        <v>1219</v>
      </c>
      <c r="BQ41" s="486">
        <v>5</v>
      </c>
      <c r="BR41" s="124">
        <v>20</v>
      </c>
      <c r="BS41" s="526"/>
      <c r="BT41" s="1669">
        <v>2</v>
      </c>
      <c r="BU41" s="1009">
        <v>1344</v>
      </c>
      <c r="BV41" s="1348"/>
      <c r="BW41" s="1436">
        <v>31</v>
      </c>
      <c r="BX41" s="486">
        <v>6300</v>
      </c>
      <c r="BY41" s="486">
        <v>4049</v>
      </c>
      <c r="BZ41" s="1460">
        <v>7</v>
      </c>
      <c r="CA41" s="486">
        <v>1820</v>
      </c>
      <c r="CB41" s="486">
        <v>1315</v>
      </c>
      <c r="CC41" s="1407" t="s">
        <v>199</v>
      </c>
      <c r="CD41" s="1407" t="s">
        <v>199</v>
      </c>
      <c r="CE41" s="1676" t="s">
        <v>199</v>
      </c>
      <c r="CF41" s="526"/>
      <c r="CG41" s="1436">
        <v>422</v>
      </c>
      <c r="CH41" s="486">
        <v>52</v>
      </c>
      <c r="CI41" s="486">
        <v>18</v>
      </c>
      <c r="CJ41" s="486">
        <v>18</v>
      </c>
      <c r="CK41" s="486">
        <v>3</v>
      </c>
      <c r="CL41" s="1600">
        <v>1</v>
      </c>
      <c r="CM41" s="1600">
        <v>6</v>
      </c>
      <c r="CN41" s="486">
        <v>76</v>
      </c>
      <c r="CO41" s="1600">
        <v>28473</v>
      </c>
      <c r="CP41" s="1600">
        <v>523</v>
      </c>
      <c r="CQ41" s="1600">
        <v>268</v>
      </c>
      <c r="CR41" s="124">
        <v>152</v>
      </c>
      <c r="CS41" s="526"/>
      <c r="CT41" s="1436">
        <v>61</v>
      </c>
      <c r="CU41" s="1600">
        <v>19</v>
      </c>
      <c r="CV41" s="1600">
        <v>2</v>
      </c>
      <c r="CW41" s="1600">
        <v>31</v>
      </c>
      <c r="CX41" s="1600">
        <v>6</v>
      </c>
      <c r="CY41" s="1670">
        <v>3</v>
      </c>
      <c r="CZ41" s="1407" t="s">
        <v>199</v>
      </c>
      <c r="DA41" s="486">
        <v>841309</v>
      </c>
      <c r="DB41" s="124">
        <v>84448</v>
      </c>
    </row>
    <row r="42" spans="1:106" ht="15.75" customHeight="1">
      <c r="A42" s="656" t="s">
        <v>171</v>
      </c>
      <c r="B42" s="538">
        <v>12</v>
      </c>
      <c r="C42" s="551">
        <v>679</v>
      </c>
      <c r="D42" s="551">
        <v>92</v>
      </c>
      <c r="E42" s="551">
        <v>16</v>
      </c>
      <c r="F42" s="559">
        <v>16</v>
      </c>
      <c r="G42" s="551">
        <v>3878</v>
      </c>
      <c r="H42" s="551">
        <v>3878</v>
      </c>
      <c r="I42" s="552">
        <v>320</v>
      </c>
      <c r="J42" s="538">
        <v>35</v>
      </c>
      <c r="K42" s="477">
        <v>21155</v>
      </c>
      <c r="L42" s="130">
        <v>1495</v>
      </c>
      <c r="M42" s="477" t="s">
        <v>199</v>
      </c>
      <c r="N42" s="477" t="s">
        <v>199</v>
      </c>
      <c r="O42" s="477" t="s">
        <v>199</v>
      </c>
      <c r="P42" s="128">
        <v>18</v>
      </c>
      <c r="Q42" s="477">
        <v>8713</v>
      </c>
      <c r="R42" s="477">
        <v>699</v>
      </c>
      <c r="S42" s="482">
        <v>2</v>
      </c>
      <c r="T42" s="477">
        <v>1322</v>
      </c>
      <c r="U42" s="108">
        <v>76</v>
      </c>
      <c r="V42" s="559" t="s">
        <v>304</v>
      </c>
      <c r="W42" s="128" t="s">
        <v>304</v>
      </c>
      <c r="X42" s="128" t="s">
        <v>304</v>
      </c>
      <c r="Y42" s="482" t="s">
        <v>304</v>
      </c>
      <c r="Z42" s="128" t="s">
        <v>304</v>
      </c>
      <c r="AA42" s="128" t="s">
        <v>304</v>
      </c>
      <c r="AB42" s="482" t="s">
        <v>304</v>
      </c>
      <c r="AC42" s="482" t="s">
        <v>304</v>
      </c>
      <c r="AD42" s="482" t="s">
        <v>304</v>
      </c>
      <c r="AE42" s="482">
        <v>8</v>
      </c>
      <c r="AF42" s="477">
        <v>7890</v>
      </c>
      <c r="AG42" s="2095">
        <v>480</v>
      </c>
      <c r="AH42" s="482" t="s">
        <v>304</v>
      </c>
      <c r="AI42" s="482" t="s">
        <v>304</v>
      </c>
      <c r="AJ42" s="482" t="s">
        <v>304</v>
      </c>
      <c r="AK42" s="482" t="s">
        <v>304</v>
      </c>
      <c r="AL42" s="482" t="s">
        <v>304</v>
      </c>
      <c r="AM42" s="111" t="s">
        <v>304</v>
      </c>
      <c r="AN42" s="559" t="s">
        <v>304</v>
      </c>
      <c r="AO42" s="482" t="s">
        <v>304</v>
      </c>
      <c r="AP42" s="128">
        <v>1</v>
      </c>
      <c r="AQ42" s="128">
        <v>10</v>
      </c>
      <c r="AR42" s="477">
        <v>1315545</v>
      </c>
      <c r="AS42" s="507">
        <v>3.4</v>
      </c>
      <c r="AT42" s="477">
        <v>3659915</v>
      </c>
      <c r="AU42" s="552">
        <v>27277</v>
      </c>
      <c r="AV42" s="559">
        <v>4</v>
      </c>
      <c r="AW42" s="482" t="s">
        <v>304</v>
      </c>
      <c r="AX42" s="482" t="s">
        <v>304</v>
      </c>
      <c r="AY42" s="128">
        <v>3</v>
      </c>
      <c r="AZ42" s="482">
        <v>1</v>
      </c>
      <c r="BA42" s="482" t="s">
        <v>304</v>
      </c>
      <c r="BB42" s="482" t="s">
        <v>304</v>
      </c>
      <c r="BC42" s="1127" t="s">
        <v>304</v>
      </c>
      <c r="BD42" s="1127" t="s">
        <v>304</v>
      </c>
      <c r="BE42" s="1127" t="s">
        <v>304</v>
      </c>
      <c r="BF42" s="1128">
        <v>30</v>
      </c>
      <c r="BG42" s="526"/>
      <c r="BH42" s="538">
        <v>5</v>
      </c>
      <c r="BI42" s="482">
        <v>29727</v>
      </c>
      <c r="BJ42" s="482">
        <v>1</v>
      </c>
      <c r="BK42" s="128">
        <v>30975</v>
      </c>
      <c r="BL42" s="482">
        <v>4</v>
      </c>
      <c r="BM42" s="482">
        <v>5</v>
      </c>
      <c r="BN42" s="482">
        <v>46281</v>
      </c>
      <c r="BO42" s="482">
        <v>2</v>
      </c>
      <c r="BP42" s="482">
        <v>4735</v>
      </c>
      <c r="BQ42" s="482">
        <v>4</v>
      </c>
      <c r="BR42" s="111">
        <v>15</v>
      </c>
      <c r="BS42" s="526"/>
      <c r="BT42" s="996">
        <v>14</v>
      </c>
      <c r="BU42" s="1010">
        <v>1382</v>
      </c>
      <c r="BV42" s="1310"/>
      <c r="BW42" s="531">
        <v>15</v>
      </c>
      <c r="BX42" s="477">
        <v>2807</v>
      </c>
      <c r="BY42" s="477">
        <v>2579</v>
      </c>
      <c r="BZ42" s="551">
        <v>20</v>
      </c>
      <c r="CA42" s="477">
        <v>3848</v>
      </c>
      <c r="CB42" s="477">
        <v>3347</v>
      </c>
      <c r="CC42" s="482" t="s">
        <v>304</v>
      </c>
      <c r="CD42" s="482" t="s">
        <v>304</v>
      </c>
      <c r="CE42" s="111" t="s">
        <v>304</v>
      </c>
      <c r="CF42" s="526"/>
      <c r="CG42" s="538">
        <v>369</v>
      </c>
      <c r="CH42" s="482">
        <v>44</v>
      </c>
      <c r="CI42" s="482">
        <v>14</v>
      </c>
      <c r="CJ42" s="482">
        <v>14</v>
      </c>
      <c r="CK42" s="482">
        <v>4</v>
      </c>
      <c r="CL42" s="482" t="s">
        <v>304</v>
      </c>
      <c r="CM42" s="128">
        <v>4</v>
      </c>
      <c r="CN42" s="477">
        <v>37</v>
      </c>
      <c r="CO42" s="130">
        <v>23401</v>
      </c>
      <c r="CP42" s="130">
        <v>349</v>
      </c>
      <c r="CQ42" s="128">
        <v>100</v>
      </c>
      <c r="CR42" s="111">
        <v>125</v>
      </c>
      <c r="CS42" s="526"/>
      <c r="CT42" s="531">
        <v>84</v>
      </c>
      <c r="CU42" s="128">
        <v>15</v>
      </c>
      <c r="CV42" s="128">
        <v>2</v>
      </c>
      <c r="CW42" s="130">
        <v>28</v>
      </c>
      <c r="CX42" s="130">
        <v>28</v>
      </c>
      <c r="CY42" s="131">
        <v>11</v>
      </c>
      <c r="CZ42" s="114" t="s">
        <v>304</v>
      </c>
      <c r="DA42" s="130">
        <v>932028</v>
      </c>
      <c r="DB42" s="108">
        <v>9973.2199999999993</v>
      </c>
    </row>
    <row r="43" spans="1:106" ht="15.75" customHeight="1">
      <c r="A43" s="658" t="s">
        <v>172</v>
      </c>
      <c r="B43" s="1436">
        <v>13</v>
      </c>
      <c r="C43" s="1460">
        <v>369</v>
      </c>
      <c r="D43" s="1460">
        <v>47</v>
      </c>
      <c r="E43" s="1460">
        <v>6</v>
      </c>
      <c r="F43" s="1460">
        <v>6</v>
      </c>
      <c r="G43" s="1460">
        <v>1272</v>
      </c>
      <c r="H43" s="1460">
        <v>1272</v>
      </c>
      <c r="I43" s="1461">
        <v>179</v>
      </c>
      <c r="J43" s="1436">
        <v>41</v>
      </c>
      <c r="K43" s="486">
        <v>16592</v>
      </c>
      <c r="L43" s="1600">
        <v>1209</v>
      </c>
      <c r="M43" s="486">
        <v>1</v>
      </c>
      <c r="N43" s="486">
        <v>371</v>
      </c>
      <c r="O43" s="486">
        <v>31</v>
      </c>
      <c r="P43" s="1600">
        <v>18</v>
      </c>
      <c r="Q43" s="486">
        <v>8233</v>
      </c>
      <c r="R43" s="486">
        <v>669</v>
      </c>
      <c r="S43" s="486">
        <v>3</v>
      </c>
      <c r="T43" s="486">
        <v>1233</v>
      </c>
      <c r="U43" s="124">
        <v>80</v>
      </c>
      <c r="V43" s="1460" t="s">
        <v>304</v>
      </c>
      <c r="W43" s="486" t="s">
        <v>304</v>
      </c>
      <c r="X43" s="1600" t="s">
        <v>304</v>
      </c>
      <c r="Y43" s="486" t="s">
        <v>304</v>
      </c>
      <c r="Z43" s="486" t="s">
        <v>304</v>
      </c>
      <c r="AA43" s="1600" t="s">
        <v>304</v>
      </c>
      <c r="AB43" s="486" t="s">
        <v>304</v>
      </c>
      <c r="AC43" s="486" t="s">
        <v>304</v>
      </c>
      <c r="AD43" s="1600" t="s">
        <v>304</v>
      </c>
      <c r="AE43" s="486">
        <v>9</v>
      </c>
      <c r="AF43" s="486">
        <v>7374</v>
      </c>
      <c r="AG43" s="2138">
        <v>513</v>
      </c>
      <c r="AH43" s="1436" t="s">
        <v>304</v>
      </c>
      <c r="AI43" s="486" t="s">
        <v>304</v>
      </c>
      <c r="AJ43" s="486" t="s">
        <v>304</v>
      </c>
      <c r="AK43" s="486" t="s">
        <v>304</v>
      </c>
      <c r="AL43" s="486" t="s">
        <v>304</v>
      </c>
      <c r="AM43" s="124" t="s">
        <v>304</v>
      </c>
      <c r="AN43" s="1460" t="s">
        <v>304</v>
      </c>
      <c r="AO43" s="486" t="s">
        <v>304</v>
      </c>
      <c r="AP43" s="1600">
        <v>1</v>
      </c>
      <c r="AQ43" s="1600">
        <v>5</v>
      </c>
      <c r="AR43" s="486">
        <v>1483756</v>
      </c>
      <c r="AS43" s="1668">
        <v>4.3025880000000001</v>
      </c>
      <c r="AT43" s="486">
        <v>2729558</v>
      </c>
      <c r="AU43" s="1461">
        <v>5305</v>
      </c>
      <c r="AV43" s="1460">
        <v>3</v>
      </c>
      <c r="AW43" s="1600" t="s">
        <v>304</v>
      </c>
      <c r="AX43" s="486">
        <v>1</v>
      </c>
      <c r="AY43" s="1600">
        <v>2</v>
      </c>
      <c r="AZ43" s="1600" t="s">
        <v>304</v>
      </c>
      <c r="BA43" s="1600" t="s">
        <v>304</v>
      </c>
      <c r="BB43" s="1600" t="s">
        <v>304</v>
      </c>
      <c r="BC43" s="1600" t="s">
        <v>304</v>
      </c>
      <c r="BD43" s="1600" t="s">
        <v>304</v>
      </c>
      <c r="BE43" s="1600" t="s">
        <v>304</v>
      </c>
      <c r="BF43" s="124">
        <v>13</v>
      </c>
      <c r="BG43" s="526"/>
      <c r="BH43" s="1436">
        <v>3</v>
      </c>
      <c r="BI43" s="486">
        <v>14693</v>
      </c>
      <c r="BJ43" s="486">
        <v>1</v>
      </c>
      <c r="BK43" s="1600">
        <v>24719</v>
      </c>
      <c r="BL43" s="486">
        <v>2</v>
      </c>
      <c r="BM43" s="486">
        <v>2</v>
      </c>
      <c r="BN43" s="486">
        <v>26843</v>
      </c>
      <c r="BO43" s="486">
        <v>3</v>
      </c>
      <c r="BP43" s="486">
        <v>2187</v>
      </c>
      <c r="BQ43" s="486">
        <v>5</v>
      </c>
      <c r="BR43" s="124">
        <v>24</v>
      </c>
      <c r="BS43" s="526"/>
      <c r="BT43" s="1464">
        <v>4</v>
      </c>
      <c r="BU43" s="1003">
        <v>1505</v>
      </c>
      <c r="BV43" s="1310"/>
      <c r="BW43" s="1436">
        <v>40</v>
      </c>
      <c r="BX43" s="486">
        <v>3630</v>
      </c>
      <c r="BY43" s="486">
        <v>3036</v>
      </c>
      <c r="BZ43" s="486" t="s">
        <v>304</v>
      </c>
      <c r="CA43" s="486" t="s">
        <v>304</v>
      </c>
      <c r="CB43" s="486" t="s">
        <v>304</v>
      </c>
      <c r="CC43" s="1460">
        <v>44</v>
      </c>
      <c r="CD43" s="486">
        <v>1877</v>
      </c>
      <c r="CE43" s="124">
        <v>1201</v>
      </c>
      <c r="CF43" s="526"/>
      <c r="CG43" s="1436">
        <v>328</v>
      </c>
      <c r="CH43" s="486">
        <v>53</v>
      </c>
      <c r="CI43" s="486">
        <v>15</v>
      </c>
      <c r="CJ43" s="486">
        <v>15</v>
      </c>
      <c r="CK43" s="486">
        <v>2</v>
      </c>
      <c r="CL43" s="1600">
        <v>4</v>
      </c>
      <c r="CM43" s="1600">
        <v>3</v>
      </c>
      <c r="CN43" s="486">
        <v>67</v>
      </c>
      <c r="CO43" s="1600">
        <v>25450</v>
      </c>
      <c r="CP43" s="1600">
        <v>363</v>
      </c>
      <c r="CQ43" s="1600">
        <v>127</v>
      </c>
      <c r="CR43" s="124">
        <v>92</v>
      </c>
      <c r="CS43" s="526"/>
      <c r="CT43" s="1436">
        <v>46</v>
      </c>
      <c r="CU43" s="1600">
        <v>16</v>
      </c>
      <c r="CV43" s="1600" t="s">
        <v>304</v>
      </c>
      <c r="CW43" s="1600">
        <v>13</v>
      </c>
      <c r="CX43" s="1600">
        <v>6</v>
      </c>
      <c r="CY43" s="1670">
        <v>11</v>
      </c>
      <c r="CZ43" s="1671" t="s">
        <v>304</v>
      </c>
      <c r="DA43" s="124">
        <v>773265</v>
      </c>
      <c r="DB43" s="124">
        <v>24202</v>
      </c>
    </row>
    <row r="44" spans="1:106" customFormat="1" ht="15.75" customHeight="1">
      <c r="A44" s="1086" t="s">
        <v>173</v>
      </c>
      <c r="B44" s="1097">
        <v>6</v>
      </c>
      <c r="C44" s="1119">
        <v>434</v>
      </c>
      <c r="D44" s="1119">
        <v>45</v>
      </c>
      <c r="E44" s="1119">
        <v>13</v>
      </c>
      <c r="F44" s="1119">
        <v>4</v>
      </c>
      <c r="G44" s="1119">
        <v>2535</v>
      </c>
      <c r="H44" s="1119">
        <v>1098</v>
      </c>
      <c r="I44" s="1120">
        <v>251</v>
      </c>
      <c r="J44" s="1097">
        <v>44</v>
      </c>
      <c r="K44" s="1067">
        <v>18998</v>
      </c>
      <c r="L44" s="1075">
        <v>1409</v>
      </c>
      <c r="M44" s="1099">
        <v>1</v>
      </c>
      <c r="N44" s="1099">
        <v>572</v>
      </c>
      <c r="O44" s="1099">
        <v>37</v>
      </c>
      <c r="P44" s="1101">
        <v>19</v>
      </c>
      <c r="Q44" s="1067">
        <v>9677</v>
      </c>
      <c r="R44" s="1067">
        <v>734</v>
      </c>
      <c r="S44" s="1099">
        <v>2</v>
      </c>
      <c r="T44" s="1099">
        <v>434</v>
      </c>
      <c r="U44" s="1118">
        <v>36</v>
      </c>
      <c r="V44" s="1119" t="s">
        <v>199</v>
      </c>
      <c r="W44" s="1101" t="s">
        <v>199</v>
      </c>
      <c r="X44" s="1101" t="s">
        <v>199</v>
      </c>
      <c r="Y44" s="1101" t="s">
        <v>199</v>
      </c>
      <c r="Z44" s="1101" t="s">
        <v>199</v>
      </c>
      <c r="AA44" s="1101" t="s">
        <v>199</v>
      </c>
      <c r="AB44" s="1099" t="s">
        <v>199</v>
      </c>
      <c r="AC44" s="1099" t="s">
        <v>199</v>
      </c>
      <c r="AD44" s="1101" t="s">
        <v>199</v>
      </c>
      <c r="AE44" s="1099">
        <v>9</v>
      </c>
      <c r="AF44" s="1099">
        <v>7813</v>
      </c>
      <c r="AG44" s="2143">
        <v>488</v>
      </c>
      <c r="AH44" s="1097" t="s">
        <v>199</v>
      </c>
      <c r="AI44" s="1099" t="s">
        <v>199</v>
      </c>
      <c r="AJ44" s="1099" t="s">
        <v>199</v>
      </c>
      <c r="AK44" s="1099" t="s">
        <v>199</v>
      </c>
      <c r="AL44" s="1099" t="s">
        <v>199</v>
      </c>
      <c r="AM44" s="1118" t="s">
        <v>199</v>
      </c>
      <c r="AN44" s="1119" t="s">
        <v>199</v>
      </c>
      <c r="AO44" s="1099" t="s">
        <v>199</v>
      </c>
      <c r="AP44" s="1101">
        <v>2</v>
      </c>
      <c r="AQ44" s="1101">
        <v>9</v>
      </c>
      <c r="AR44" s="1099">
        <v>1251584</v>
      </c>
      <c r="AS44" s="1121">
        <v>3.1962000000000002</v>
      </c>
      <c r="AT44" s="1099">
        <v>4103346</v>
      </c>
      <c r="AU44" s="1120">
        <v>13177</v>
      </c>
      <c r="AV44" s="1119" t="s">
        <v>199</v>
      </c>
      <c r="AW44" s="1099" t="s">
        <v>199</v>
      </c>
      <c r="AX44" s="1099" t="s">
        <v>199</v>
      </c>
      <c r="AY44" s="1101" t="s">
        <v>199</v>
      </c>
      <c r="AZ44" s="1099" t="s">
        <v>199</v>
      </c>
      <c r="BA44" s="1099" t="s">
        <v>199</v>
      </c>
      <c r="BB44" s="1099" t="s">
        <v>199</v>
      </c>
      <c r="BC44" s="1099" t="s">
        <v>199</v>
      </c>
      <c r="BD44" s="1099" t="s">
        <v>199</v>
      </c>
      <c r="BE44" s="1099" t="s">
        <v>199</v>
      </c>
      <c r="BF44" s="1118" t="s">
        <v>199</v>
      </c>
      <c r="BG44" s="1341"/>
      <c r="BH44" s="1097">
        <v>4</v>
      </c>
      <c r="BI44" s="1099">
        <v>17904</v>
      </c>
      <c r="BJ44" s="1099">
        <v>1</v>
      </c>
      <c r="BK44" s="1101">
        <v>25462</v>
      </c>
      <c r="BL44" s="1099">
        <v>1</v>
      </c>
      <c r="BM44" s="1099">
        <v>1</v>
      </c>
      <c r="BN44" s="1099">
        <v>11220</v>
      </c>
      <c r="BO44" s="1099">
        <v>2</v>
      </c>
      <c r="BP44" s="1112">
        <f>325+10234</f>
        <v>10559</v>
      </c>
      <c r="BQ44" s="1112">
        <f>4+2</f>
        <v>6</v>
      </c>
      <c r="BR44" s="1113">
        <f>17+6</f>
        <v>23</v>
      </c>
      <c r="BS44" s="1341"/>
      <c r="BT44" s="1122">
        <v>2</v>
      </c>
      <c r="BU44" s="1123">
        <v>1468</v>
      </c>
      <c r="BV44" s="1347"/>
      <c r="BW44" s="1097">
        <v>22</v>
      </c>
      <c r="BX44" s="1099">
        <v>2648</v>
      </c>
      <c r="BY44" s="1099">
        <v>2447</v>
      </c>
      <c r="BZ44" s="1119">
        <v>22</v>
      </c>
      <c r="CA44" s="1099">
        <v>2209</v>
      </c>
      <c r="CB44" s="1099">
        <v>1998</v>
      </c>
      <c r="CC44" s="1119" t="s">
        <v>199</v>
      </c>
      <c r="CD44" s="1099" t="s">
        <v>199</v>
      </c>
      <c r="CE44" s="1118" t="s">
        <v>199</v>
      </c>
      <c r="CF44" s="1341"/>
      <c r="CG44" s="1101">
        <v>489</v>
      </c>
      <c r="CH44" s="1101">
        <v>42</v>
      </c>
      <c r="CI44" s="1101">
        <v>15</v>
      </c>
      <c r="CJ44" s="1101">
        <v>15</v>
      </c>
      <c r="CK44" s="1101">
        <v>2</v>
      </c>
      <c r="CL44" s="1124" t="s">
        <v>199</v>
      </c>
      <c r="CM44" s="1101">
        <v>9</v>
      </c>
      <c r="CN44" s="1101">
        <v>94</v>
      </c>
      <c r="CO44" s="1075">
        <v>27522</v>
      </c>
      <c r="CP44" s="1101">
        <v>191</v>
      </c>
      <c r="CQ44" s="1101">
        <v>52</v>
      </c>
      <c r="CR44" s="1118">
        <v>71</v>
      </c>
      <c r="CS44" s="1341"/>
      <c r="CT44" s="531">
        <v>61</v>
      </c>
      <c r="CU44" s="1125">
        <v>7</v>
      </c>
      <c r="CV44" s="1125" t="s">
        <v>199</v>
      </c>
      <c r="CW44" s="1075">
        <v>28</v>
      </c>
      <c r="CX44" s="1075">
        <v>18</v>
      </c>
      <c r="CY44" s="1126">
        <v>8</v>
      </c>
      <c r="CZ44" s="1127" t="s">
        <v>199</v>
      </c>
      <c r="DA44" s="1127">
        <v>735448.66</v>
      </c>
      <c r="DB44" s="1128">
        <v>4082.7</v>
      </c>
    </row>
    <row r="45" spans="1:106" ht="15.75" customHeight="1">
      <c r="A45" s="658" t="s">
        <v>221</v>
      </c>
      <c r="B45" s="1436" t="s">
        <v>199</v>
      </c>
      <c r="C45" s="1460" t="s">
        <v>199</v>
      </c>
      <c r="D45" s="1460" t="s">
        <v>199</v>
      </c>
      <c r="E45" s="1460" t="s">
        <v>199</v>
      </c>
      <c r="F45" s="1460" t="s">
        <v>199</v>
      </c>
      <c r="G45" s="1460" t="s">
        <v>199</v>
      </c>
      <c r="H45" s="1460" t="s">
        <v>199</v>
      </c>
      <c r="I45" s="1461" t="s">
        <v>199</v>
      </c>
      <c r="J45" s="1436">
        <v>27</v>
      </c>
      <c r="K45" s="486">
        <v>12093</v>
      </c>
      <c r="L45" s="1600">
        <v>836</v>
      </c>
      <c r="M45" s="486" t="s">
        <v>199</v>
      </c>
      <c r="N45" s="486" t="s">
        <v>199</v>
      </c>
      <c r="O45" s="486" t="s">
        <v>199</v>
      </c>
      <c r="P45" s="1600">
        <v>14</v>
      </c>
      <c r="Q45" s="486">
        <v>5844</v>
      </c>
      <c r="R45" s="486">
        <v>459</v>
      </c>
      <c r="S45" s="486">
        <v>1</v>
      </c>
      <c r="T45" s="486">
        <v>126</v>
      </c>
      <c r="U45" s="124">
        <v>13</v>
      </c>
      <c r="V45" s="1460">
        <v>1</v>
      </c>
      <c r="W45" s="486">
        <v>398</v>
      </c>
      <c r="X45" s="486">
        <v>44</v>
      </c>
      <c r="Y45" s="486" t="s">
        <v>199</v>
      </c>
      <c r="Z45" s="486" t="s">
        <v>199</v>
      </c>
      <c r="AA45" s="486" t="s">
        <v>199</v>
      </c>
      <c r="AB45" s="486" t="s">
        <v>199</v>
      </c>
      <c r="AC45" s="486" t="s">
        <v>199</v>
      </c>
      <c r="AD45" s="486" t="s">
        <v>199</v>
      </c>
      <c r="AE45" s="486">
        <v>5</v>
      </c>
      <c r="AF45" s="486">
        <v>3465</v>
      </c>
      <c r="AG45" s="2138">
        <v>256</v>
      </c>
      <c r="AH45" s="1436" t="s">
        <v>199</v>
      </c>
      <c r="AI45" s="486" t="s">
        <v>199</v>
      </c>
      <c r="AJ45" s="486" t="s">
        <v>199</v>
      </c>
      <c r="AK45" s="486" t="s">
        <v>199</v>
      </c>
      <c r="AL45" s="486" t="s">
        <v>199</v>
      </c>
      <c r="AM45" s="124" t="s">
        <v>199</v>
      </c>
      <c r="AN45" s="1460" t="s">
        <v>199</v>
      </c>
      <c r="AO45" s="486" t="s">
        <v>199</v>
      </c>
      <c r="AP45" s="1600" t="s">
        <v>199</v>
      </c>
      <c r="AQ45" s="1600">
        <v>4</v>
      </c>
      <c r="AR45" s="486">
        <v>782853</v>
      </c>
      <c r="AS45" s="1668">
        <v>3.03</v>
      </c>
      <c r="AT45" s="486">
        <v>1553828</v>
      </c>
      <c r="AU45" s="1461">
        <v>12240</v>
      </c>
      <c r="AV45" s="1460">
        <v>3</v>
      </c>
      <c r="AW45" s="486" t="s">
        <v>199</v>
      </c>
      <c r="AX45" s="486" t="s">
        <v>199</v>
      </c>
      <c r="AY45" s="1600">
        <v>3</v>
      </c>
      <c r="AZ45" s="486" t="s">
        <v>199</v>
      </c>
      <c r="BA45" s="486" t="s">
        <v>199</v>
      </c>
      <c r="BB45" s="486" t="s">
        <v>199</v>
      </c>
      <c r="BC45" s="486" t="s">
        <v>199</v>
      </c>
      <c r="BD45" s="486" t="s">
        <v>199</v>
      </c>
      <c r="BE45" s="486" t="s">
        <v>199</v>
      </c>
      <c r="BF45" s="124" t="s">
        <v>199</v>
      </c>
      <c r="BG45" s="526"/>
      <c r="BH45" s="1436">
        <v>2</v>
      </c>
      <c r="BI45" s="486">
        <v>15776</v>
      </c>
      <c r="BJ45" s="486" t="s">
        <v>304</v>
      </c>
      <c r="BK45" s="1600" t="s">
        <v>304</v>
      </c>
      <c r="BL45" s="486">
        <v>2</v>
      </c>
      <c r="BM45" s="486">
        <v>2</v>
      </c>
      <c r="BN45" s="486">
        <v>18365</v>
      </c>
      <c r="BO45" s="486">
        <v>1</v>
      </c>
      <c r="BP45" s="486">
        <v>454</v>
      </c>
      <c r="BQ45" s="486">
        <v>2</v>
      </c>
      <c r="BR45" s="124">
        <v>8</v>
      </c>
      <c r="BS45" s="526"/>
      <c r="BT45" s="1464">
        <v>1</v>
      </c>
      <c r="BU45" s="1011">
        <v>1317</v>
      </c>
      <c r="BV45" s="1310"/>
      <c r="BW45" s="527">
        <v>92</v>
      </c>
      <c r="BX45" s="486">
        <v>4460</v>
      </c>
      <c r="BY45" s="486">
        <v>4091</v>
      </c>
      <c r="BZ45" s="526" t="s">
        <v>199</v>
      </c>
      <c r="CA45" s="486" t="s">
        <v>199</v>
      </c>
      <c r="CB45" s="1460" t="s">
        <v>199</v>
      </c>
      <c r="CC45" s="486">
        <v>4</v>
      </c>
      <c r="CD45" s="486">
        <v>151</v>
      </c>
      <c r="CE45" s="124">
        <v>113</v>
      </c>
      <c r="CF45" s="526"/>
      <c r="CG45" s="1436">
        <v>263</v>
      </c>
      <c r="CH45" s="486">
        <v>36</v>
      </c>
      <c r="CI45" s="486">
        <v>9</v>
      </c>
      <c r="CJ45" s="486">
        <v>9</v>
      </c>
      <c r="CK45" s="486">
        <v>1</v>
      </c>
      <c r="CL45" s="1407" t="s">
        <v>199</v>
      </c>
      <c r="CM45" s="1600">
        <v>5</v>
      </c>
      <c r="CN45" s="486">
        <v>44</v>
      </c>
      <c r="CO45" s="1600">
        <v>18966</v>
      </c>
      <c r="CP45" s="1600">
        <v>213</v>
      </c>
      <c r="CQ45" s="1600">
        <v>123</v>
      </c>
      <c r="CR45" s="124">
        <v>48</v>
      </c>
      <c r="CS45" s="526"/>
      <c r="CT45" s="1436">
        <v>34</v>
      </c>
      <c r="CU45" s="1600">
        <v>11</v>
      </c>
      <c r="CV45" s="1407" t="s">
        <v>199</v>
      </c>
      <c r="CW45" s="1600">
        <v>8</v>
      </c>
      <c r="CX45" s="1600">
        <v>8</v>
      </c>
      <c r="CY45" s="1670">
        <v>7</v>
      </c>
      <c r="CZ45" s="1407" t="s">
        <v>199</v>
      </c>
      <c r="DA45" s="486">
        <v>656199</v>
      </c>
      <c r="DB45" s="124">
        <v>6238</v>
      </c>
    </row>
    <row r="46" spans="1:106" s="1207" customFormat="1" ht="15.75" customHeight="1">
      <c r="A46" s="656" t="s">
        <v>222</v>
      </c>
      <c r="B46" s="531">
        <v>2</v>
      </c>
      <c r="C46" s="551">
        <v>61</v>
      </c>
      <c r="D46" s="551">
        <v>17</v>
      </c>
      <c r="E46" s="551">
        <v>4</v>
      </c>
      <c r="F46" s="551" t="s">
        <v>304</v>
      </c>
      <c r="G46" s="551">
        <v>767</v>
      </c>
      <c r="H46" s="551" t="s">
        <v>304</v>
      </c>
      <c r="I46" s="552">
        <v>54</v>
      </c>
      <c r="J46" s="531">
        <v>23</v>
      </c>
      <c r="K46" s="477">
        <v>9916</v>
      </c>
      <c r="L46" s="130">
        <v>716</v>
      </c>
      <c r="M46" s="477">
        <v>1</v>
      </c>
      <c r="N46" s="477">
        <v>392</v>
      </c>
      <c r="O46" s="477">
        <v>38</v>
      </c>
      <c r="P46" s="130">
        <v>12</v>
      </c>
      <c r="Q46" s="477">
        <v>5007</v>
      </c>
      <c r="R46" s="477">
        <v>388</v>
      </c>
      <c r="S46" s="477">
        <v>2</v>
      </c>
      <c r="T46" s="477">
        <v>938</v>
      </c>
      <c r="U46" s="108">
        <v>53</v>
      </c>
      <c r="V46" s="551" t="s">
        <v>304</v>
      </c>
      <c r="W46" s="477" t="s">
        <v>304</v>
      </c>
      <c r="X46" s="477" t="s">
        <v>304</v>
      </c>
      <c r="Y46" s="130" t="s">
        <v>304</v>
      </c>
      <c r="Z46" s="130" t="s">
        <v>304</v>
      </c>
      <c r="AA46" s="130" t="s">
        <v>304</v>
      </c>
      <c r="AB46" s="477" t="s">
        <v>304</v>
      </c>
      <c r="AC46" s="477" t="s">
        <v>304</v>
      </c>
      <c r="AD46" s="477" t="s">
        <v>304</v>
      </c>
      <c r="AE46" s="130">
        <v>5</v>
      </c>
      <c r="AF46" s="130">
        <v>4093</v>
      </c>
      <c r="AG46" s="2095">
        <v>253</v>
      </c>
      <c r="AH46" s="531" t="s">
        <v>304</v>
      </c>
      <c r="AI46" s="477" t="s">
        <v>304</v>
      </c>
      <c r="AJ46" s="477" t="s">
        <v>304</v>
      </c>
      <c r="AK46" s="477" t="s">
        <v>304</v>
      </c>
      <c r="AL46" s="477" t="s">
        <v>304</v>
      </c>
      <c r="AM46" s="108" t="s">
        <v>304</v>
      </c>
      <c r="AN46" s="551" t="s">
        <v>304</v>
      </c>
      <c r="AO46" s="477" t="s">
        <v>304</v>
      </c>
      <c r="AP46" s="130">
        <v>1</v>
      </c>
      <c r="AQ46" s="130">
        <v>2</v>
      </c>
      <c r="AR46" s="477">
        <v>597759</v>
      </c>
      <c r="AS46" s="507">
        <v>2.67</v>
      </c>
      <c r="AT46" s="477">
        <v>941087</v>
      </c>
      <c r="AU46" s="552">
        <v>14470</v>
      </c>
      <c r="AV46" s="551">
        <v>1</v>
      </c>
      <c r="AW46" s="477" t="s">
        <v>304</v>
      </c>
      <c r="AX46" s="477" t="s">
        <v>304</v>
      </c>
      <c r="AY46" s="130">
        <v>1</v>
      </c>
      <c r="AZ46" s="477" t="s">
        <v>304</v>
      </c>
      <c r="BA46" s="477" t="s">
        <v>304</v>
      </c>
      <c r="BB46" s="477" t="s">
        <v>304</v>
      </c>
      <c r="BC46" s="477" t="s">
        <v>304</v>
      </c>
      <c r="BD46" s="477" t="s">
        <v>304</v>
      </c>
      <c r="BE46" s="477" t="s">
        <v>304</v>
      </c>
      <c r="BF46" s="108" t="s">
        <v>304</v>
      </c>
      <c r="BG46" s="526"/>
      <c r="BH46" s="531">
        <v>2</v>
      </c>
      <c r="BI46" s="477">
        <v>8755</v>
      </c>
      <c r="BJ46" s="477" t="s">
        <v>304</v>
      </c>
      <c r="BK46" s="130" t="s">
        <v>304</v>
      </c>
      <c r="BL46" s="477" t="s">
        <v>304</v>
      </c>
      <c r="BM46" s="477" t="s">
        <v>304</v>
      </c>
      <c r="BN46" s="477" t="s">
        <v>304</v>
      </c>
      <c r="BO46" s="477" t="s">
        <v>304</v>
      </c>
      <c r="BP46" s="477" t="s">
        <v>304</v>
      </c>
      <c r="BQ46" s="477">
        <v>2</v>
      </c>
      <c r="BR46" s="108">
        <v>7</v>
      </c>
      <c r="BS46" s="526"/>
      <c r="BT46" s="553">
        <v>2</v>
      </c>
      <c r="BU46" s="1306">
        <v>1209</v>
      </c>
      <c r="BV46" s="1310"/>
      <c r="BW46" s="532">
        <v>23</v>
      </c>
      <c r="BX46" s="477">
        <v>2740</v>
      </c>
      <c r="BY46" s="477">
        <v>2354</v>
      </c>
      <c r="BZ46" s="477" t="s">
        <v>304</v>
      </c>
      <c r="CA46" s="1307" t="s">
        <v>304</v>
      </c>
      <c r="CB46" s="551" t="s">
        <v>304</v>
      </c>
      <c r="CC46" s="551" t="s">
        <v>304</v>
      </c>
      <c r="CD46" s="551" t="s">
        <v>304</v>
      </c>
      <c r="CE46" s="108" t="s">
        <v>304</v>
      </c>
      <c r="CF46" s="526"/>
      <c r="CG46" s="531">
        <v>199</v>
      </c>
      <c r="CH46" s="477">
        <v>24</v>
      </c>
      <c r="CI46" s="477">
        <v>9</v>
      </c>
      <c r="CJ46" s="477">
        <v>9</v>
      </c>
      <c r="CK46" s="477">
        <v>1</v>
      </c>
      <c r="CL46" s="130" t="s">
        <v>304</v>
      </c>
      <c r="CM46" s="130">
        <v>6</v>
      </c>
      <c r="CN46" s="477">
        <v>66</v>
      </c>
      <c r="CO46" s="130">
        <v>18902</v>
      </c>
      <c r="CP46" s="130">
        <v>136</v>
      </c>
      <c r="CQ46" s="130">
        <v>59</v>
      </c>
      <c r="CR46" s="108">
        <v>56</v>
      </c>
      <c r="CS46" s="526"/>
      <c r="CT46" s="531">
        <v>58</v>
      </c>
      <c r="CU46" s="130">
        <v>2</v>
      </c>
      <c r="CV46" s="130" t="s">
        <v>304</v>
      </c>
      <c r="CW46" s="130">
        <v>36</v>
      </c>
      <c r="CX46" s="130">
        <v>10</v>
      </c>
      <c r="CY46" s="131">
        <v>9</v>
      </c>
      <c r="CZ46" s="509">
        <v>1</v>
      </c>
      <c r="DA46" s="477">
        <v>401795.23</v>
      </c>
      <c r="DB46" s="108">
        <v>31860.57</v>
      </c>
    </row>
    <row r="47" spans="1:106" ht="15.75" customHeight="1">
      <c r="A47" s="658" t="s">
        <v>176</v>
      </c>
      <c r="B47" s="1436">
        <v>6</v>
      </c>
      <c r="C47" s="1460">
        <v>334</v>
      </c>
      <c r="D47" s="1460">
        <v>49</v>
      </c>
      <c r="E47" s="1460">
        <v>11</v>
      </c>
      <c r="F47" s="1460">
        <v>4</v>
      </c>
      <c r="G47" s="1460">
        <v>1242</v>
      </c>
      <c r="H47" s="1460">
        <v>1107</v>
      </c>
      <c r="I47" s="1461">
        <v>143</v>
      </c>
      <c r="J47" s="1436">
        <v>49</v>
      </c>
      <c r="K47" s="486">
        <v>18533</v>
      </c>
      <c r="L47" s="1600">
        <v>1365</v>
      </c>
      <c r="M47" s="486" t="s">
        <v>199</v>
      </c>
      <c r="N47" s="486" t="s">
        <v>199</v>
      </c>
      <c r="O47" s="486" t="s">
        <v>199</v>
      </c>
      <c r="P47" s="1600">
        <v>23</v>
      </c>
      <c r="Q47" s="486">
        <v>9312</v>
      </c>
      <c r="R47" s="486">
        <v>798</v>
      </c>
      <c r="S47" s="486">
        <v>2</v>
      </c>
      <c r="T47" s="486">
        <v>1077</v>
      </c>
      <c r="U47" s="124">
        <v>63</v>
      </c>
      <c r="V47" s="1460">
        <v>2</v>
      </c>
      <c r="W47" s="486">
        <v>1678</v>
      </c>
      <c r="X47" s="486">
        <v>132</v>
      </c>
      <c r="Y47" s="486" t="s">
        <v>199</v>
      </c>
      <c r="Z47" s="486" t="s">
        <v>199</v>
      </c>
      <c r="AA47" s="486" t="s">
        <v>199</v>
      </c>
      <c r="AB47" s="486">
        <v>1</v>
      </c>
      <c r="AC47" s="486">
        <v>574</v>
      </c>
      <c r="AD47" s="486">
        <v>64</v>
      </c>
      <c r="AE47" s="486">
        <v>13</v>
      </c>
      <c r="AF47" s="486">
        <v>10128</v>
      </c>
      <c r="AG47" s="2138">
        <v>854</v>
      </c>
      <c r="AH47" s="1436" t="s">
        <v>199</v>
      </c>
      <c r="AI47" s="486" t="s">
        <v>199</v>
      </c>
      <c r="AJ47" s="486" t="s">
        <v>199</v>
      </c>
      <c r="AK47" s="486">
        <v>1</v>
      </c>
      <c r="AL47" s="486">
        <v>67</v>
      </c>
      <c r="AM47" s="124">
        <v>20</v>
      </c>
      <c r="AN47" s="1460" t="s">
        <v>199</v>
      </c>
      <c r="AO47" s="486" t="s">
        <v>199</v>
      </c>
      <c r="AP47" s="1600">
        <v>2</v>
      </c>
      <c r="AQ47" s="1600">
        <v>3</v>
      </c>
      <c r="AR47" s="486">
        <v>823328</v>
      </c>
      <c r="AS47" s="1668">
        <v>1.7</v>
      </c>
      <c r="AT47" s="486">
        <v>1633408</v>
      </c>
      <c r="AU47" s="1461">
        <v>49545</v>
      </c>
      <c r="AV47" s="1460" t="s">
        <v>199</v>
      </c>
      <c r="AW47" s="486" t="s">
        <v>199</v>
      </c>
      <c r="AX47" s="486" t="s">
        <v>199</v>
      </c>
      <c r="AY47" s="1600">
        <v>5</v>
      </c>
      <c r="AZ47" s="486">
        <v>1</v>
      </c>
      <c r="BA47" s="486" t="s">
        <v>199</v>
      </c>
      <c r="BB47" s="486" t="s">
        <v>199</v>
      </c>
      <c r="BC47" s="486" t="s">
        <v>199</v>
      </c>
      <c r="BD47" s="486" t="s">
        <v>199</v>
      </c>
      <c r="BE47" s="486" t="s">
        <v>199</v>
      </c>
      <c r="BF47" s="124">
        <v>36</v>
      </c>
      <c r="BG47" s="526"/>
      <c r="BH47" s="1436">
        <v>2</v>
      </c>
      <c r="BI47" s="486">
        <v>16141</v>
      </c>
      <c r="BJ47" s="486">
        <v>1</v>
      </c>
      <c r="BK47" s="1600">
        <v>13500</v>
      </c>
      <c r="BL47" s="486">
        <v>8</v>
      </c>
      <c r="BM47" s="486">
        <v>8</v>
      </c>
      <c r="BN47" s="486">
        <v>67284</v>
      </c>
      <c r="BO47" s="486">
        <v>1</v>
      </c>
      <c r="BP47" s="486">
        <v>850</v>
      </c>
      <c r="BQ47" s="486">
        <v>5</v>
      </c>
      <c r="BR47" s="124">
        <v>17</v>
      </c>
      <c r="BS47" s="526"/>
      <c r="BT47" s="1436">
        <v>1</v>
      </c>
      <c r="BU47" s="124">
        <v>1500</v>
      </c>
      <c r="BV47" s="1310"/>
      <c r="BW47" s="1436" t="s">
        <v>199</v>
      </c>
      <c r="BX47" s="486" t="s">
        <v>199</v>
      </c>
      <c r="BY47" s="486" t="s">
        <v>199</v>
      </c>
      <c r="BZ47" s="1600">
        <v>50</v>
      </c>
      <c r="CA47" s="1600">
        <v>4585</v>
      </c>
      <c r="CB47" s="486">
        <v>4509</v>
      </c>
      <c r="CC47" s="486">
        <v>7</v>
      </c>
      <c r="CD47" s="486">
        <v>292</v>
      </c>
      <c r="CE47" s="124">
        <v>178</v>
      </c>
      <c r="CF47" s="526"/>
      <c r="CG47" s="1436">
        <v>513</v>
      </c>
      <c r="CH47" s="486">
        <v>68</v>
      </c>
      <c r="CI47" s="486">
        <v>19</v>
      </c>
      <c r="CJ47" s="486">
        <v>19</v>
      </c>
      <c r="CK47" s="486">
        <v>3</v>
      </c>
      <c r="CL47" s="1600">
        <v>3</v>
      </c>
      <c r="CM47" s="1600">
        <v>9</v>
      </c>
      <c r="CN47" s="486">
        <v>144</v>
      </c>
      <c r="CO47" s="1600">
        <v>38530</v>
      </c>
      <c r="CP47" s="1600">
        <v>411</v>
      </c>
      <c r="CQ47" s="1600">
        <v>208</v>
      </c>
      <c r="CR47" s="124">
        <v>105</v>
      </c>
      <c r="CS47" s="526"/>
      <c r="CT47" s="1436">
        <v>98</v>
      </c>
      <c r="CU47" s="1600">
        <v>21</v>
      </c>
      <c r="CV47" s="1600">
        <v>2</v>
      </c>
      <c r="CW47" s="1600">
        <v>62</v>
      </c>
      <c r="CX47" s="1600">
        <v>9</v>
      </c>
      <c r="CY47" s="1670">
        <v>4</v>
      </c>
      <c r="CZ47" s="1671" t="s">
        <v>199</v>
      </c>
      <c r="DA47" s="486">
        <v>1135235</v>
      </c>
      <c r="DB47" s="124">
        <v>17546</v>
      </c>
    </row>
    <row r="48" spans="1:106" ht="15.75" customHeight="1">
      <c r="A48" s="656" t="s">
        <v>177</v>
      </c>
      <c r="B48" s="531">
        <v>31</v>
      </c>
      <c r="C48" s="551">
        <v>958</v>
      </c>
      <c r="D48" s="551">
        <v>91</v>
      </c>
      <c r="E48" s="618">
        <v>7</v>
      </c>
      <c r="F48" s="449" t="s">
        <v>723</v>
      </c>
      <c r="G48" s="618">
        <v>781</v>
      </c>
      <c r="H48" s="449" t="s">
        <v>723</v>
      </c>
      <c r="I48" s="552">
        <v>94</v>
      </c>
      <c r="J48" s="531">
        <v>66</v>
      </c>
      <c r="K48" s="477">
        <v>25857</v>
      </c>
      <c r="L48" s="130">
        <v>1668</v>
      </c>
      <c r="M48" s="130" t="s">
        <v>304</v>
      </c>
      <c r="N48" s="130" t="s">
        <v>304</v>
      </c>
      <c r="O48" s="477" t="s">
        <v>304</v>
      </c>
      <c r="P48" s="130">
        <v>33</v>
      </c>
      <c r="Q48" s="477">
        <v>12895</v>
      </c>
      <c r="R48" s="477">
        <v>920</v>
      </c>
      <c r="S48" s="477">
        <v>5</v>
      </c>
      <c r="T48" s="477">
        <v>962</v>
      </c>
      <c r="U48" s="108">
        <v>64</v>
      </c>
      <c r="V48" s="618">
        <v>3</v>
      </c>
      <c r="W48" s="130">
        <v>1910</v>
      </c>
      <c r="X48" s="130">
        <v>148</v>
      </c>
      <c r="Y48" s="130" t="s">
        <v>304</v>
      </c>
      <c r="Z48" s="130" t="s">
        <v>304</v>
      </c>
      <c r="AA48" s="477" t="s">
        <v>304</v>
      </c>
      <c r="AB48" s="477">
        <v>3</v>
      </c>
      <c r="AC48" s="477">
        <v>2139</v>
      </c>
      <c r="AD48" s="477">
        <v>160</v>
      </c>
      <c r="AE48" s="477">
        <v>17</v>
      </c>
      <c r="AF48" s="477">
        <v>9280</v>
      </c>
      <c r="AG48" s="2095">
        <v>704</v>
      </c>
      <c r="AH48" s="531">
        <v>2</v>
      </c>
      <c r="AI48" s="477">
        <v>751</v>
      </c>
      <c r="AJ48" s="477">
        <v>100</v>
      </c>
      <c r="AK48" s="477">
        <v>2</v>
      </c>
      <c r="AL48" s="482" t="s">
        <v>304</v>
      </c>
      <c r="AM48" s="111" t="s">
        <v>304</v>
      </c>
      <c r="AN48" s="621" t="s">
        <v>304</v>
      </c>
      <c r="AO48" s="482" t="s">
        <v>304</v>
      </c>
      <c r="AP48" s="130">
        <v>4</v>
      </c>
      <c r="AQ48" s="128">
        <v>15</v>
      </c>
      <c r="AR48" s="482">
        <v>1393542</v>
      </c>
      <c r="AS48" s="995">
        <v>2.7</v>
      </c>
      <c r="AT48" s="482">
        <v>2005533</v>
      </c>
      <c r="AU48" s="659">
        <v>12277</v>
      </c>
      <c r="AV48" s="559">
        <v>15</v>
      </c>
      <c r="AW48" s="482" t="s">
        <v>304</v>
      </c>
      <c r="AX48" s="482">
        <v>2</v>
      </c>
      <c r="AY48" s="128">
        <v>5</v>
      </c>
      <c r="AZ48" s="482">
        <v>4</v>
      </c>
      <c r="BA48" s="482" t="s">
        <v>304</v>
      </c>
      <c r="BB48" s="482">
        <v>2</v>
      </c>
      <c r="BC48" s="482">
        <v>1</v>
      </c>
      <c r="BD48" s="482" t="s">
        <v>304</v>
      </c>
      <c r="BE48" s="482">
        <v>1</v>
      </c>
      <c r="BF48" s="111">
        <v>68</v>
      </c>
      <c r="BG48" s="526"/>
      <c r="BH48" s="538">
        <v>8</v>
      </c>
      <c r="BI48" s="482">
        <v>32880</v>
      </c>
      <c r="BJ48" s="482">
        <v>1</v>
      </c>
      <c r="BK48" s="128">
        <v>39600</v>
      </c>
      <c r="BL48" s="482">
        <v>8</v>
      </c>
      <c r="BM48" s="482">
        <v>9</v>
      </c>
      <c r="BN48" s="482">
        <v>139175</v>
      </c>
      <c r="BO48" s="482">
        <v>5</v>
      </c>
      <c r="BP48" s="482">
        <v>2079</v>
      </c>
      <c r="BQ48" s="482">
        <v>9</v>
      </c>
      <c r="BR48" s="111">
        <v>37</v>
      </c>
      <c r="BS48" s="526"/>
      <c r="BT48" s="553">
        <v>19</v>
      </c>
      <c r="BU48" s="1012">
        <v>2010</v>
      </c>
      <c r="BV48" s="1310"/>
      <c r="BW48" s="538">
        <v>67</v>
      </c>
      <c r="BX48" s="482">
        <v>6558</v>
      </c>
      <c r="BY48" s="482">
        <v>4442</v>
      </c>
      <c r="BZ48" s="559" t="s">
        <v>304</v>
      </c>
      <c r="CA48" s="482" t="s">
        <v>304</v>
      </c>
      <c r="CB48" s="482" t="s">
        <v>304</v>
      </c>
      <c r="CC48" s="559">
        <v>9</v>
      </c>
      <c r="CD48" s="482">
        <v>316</v>
      </c>
      <c r="CE48" s="111">
        <v>294</v>
      </c>
      <c r="CF48" s="526"/>
      <c r="CG48" s="620">
        <v>599</v>
      </c>
      <c r="CH48" s="482">
        <v>59</v>
      </c>
      <c r="CI48" s="482">
        <v>23</v>
      </c>
      <c r="CJ48" s="482">
        <v>21</v>
      </c>
      <c r="CK48" s="482">
        <v>5</v>
      </c>
      <c r="CL48" s="482">
        <v>2</v>
      </c>
      <c r="CM48" s="482">
        <v>13</v>
      </c>
      <c r="CN48" s="482">
        <v>158</v>
      </c>
      <c r="CO48" s="128">
        <v>35278</v>
      </c>
      <c r="CP48" s="128">
        <v>636</v>
      </c>
      <c r="CQ48" s="128">
        <v>337</v>
      </c>
      <c r="CR48" s="111">
        <v>251</v>
      </c>
      <c r="CS48" s="526"/>
      <c r="CT48" s="620">
        <v>98</v>
      </c>
      <c r="CU48" s="128">
        <v>35</v>
      </c>
      <c r="CV48" s="128">
        <v>2</v>
      </c>
      <c r="CW48" s="128">
        <v>11</v>
      </c>
      <c r="CX48" s="128">
        <v>27</v>
      </c>
      <c r="CY48" s="114">
        <v>23</v>
      </c>
      <c r="CZ48" s="120" t="s">
        <v>304</v>
      </c>
      <c r="DA48" s="482">
        <v>2001597.71</v>
      </c>
      <c r="DB48" s="111">
        <v>28822.77</v>
      </c>
    </row>
    <row r="49" spans="1:106" ht="15.75" customHeight="1">
      <c r="A49" s="658" t="s">
        <v>178</v>
      </c>
      <c r="B49" s="1436">
        <v>9</v>
      </c>
      <c r="C49" s="1460">
        <v>325</v>
      </c>
      <c r="D49" s="1460">
        <v>58</v>
      </c>
      <c r="E49" s="1460">
        <v>10</v>
      </c>
      <c r="F49" s="1460">
        <v>1</v>
      </c>
      <c r="G49" s="1460">
        <v>1643</v>
      </c>
      <c r="H49" s="1460">
        <v>22</v>
      </c>
      <c r="I49" s="1461">
        <v>376</v>
      </c>
      <c r="J49" s="1436">
        <v>41</v>
      </c>
      <c r="K49" s="486">
        <v>19705</v>
      </c>
      <c r="L49" s="1600">
        <v>1369</v>
      </c>
      <c r="M49" s="486">
        <v>1</v>
      </c>
      <c r="N49" s="486">
        <v>106</v>
      </c>
      <c r="O49" s="486">
        <v>22</v>
      </c>
      <c r="P49" s="1600">
        <v>18</v>
      </c>
      <c r="Q49" s="486">
        <v>9362</v>
      </c>
      <c r="R49" s="486">
        <v>670</v>
      </c>
      <c r="S49" s="486">
        <v>2</v>
      </c>
      <c r="T49" s="486">
        <v>189</v>
      </c>
      <c r="U49" s="124">
        <v>24</v>
      </c>
      <c r="V49" s="1460" t="s">
        <v>304</v>
      </c>
      <c r="W49" s="1460" t="s">
        <v>304</v>
      </c>
      <c r="X49" s="1460" t="s">
        <v>304</v>
      </c>
      <c r="Y49" s="1460" t="s">
        <v>304</v>
      </c>
      <c r="Z49" s="1460" t="s">
        <v>304</v>
      </c>
      <c r="AA49" s="1460" t="s">
        <v>304</v>
      </c>
      <c r="AB49" s="486">
        <v>2</v>
      </c>
      <c r="AC49" s="486">
        <v>1990</v>
      </c>
      <c r="AD49" s="486">
        <v>180</v>
      </c>
      <c r="AE49" s="486">
        <v>9</v>
      </c>
      <c r="AF49" s="486">
        <v>6086</v>
      </c>
      <c r="AG49" s="2138">
        <v>537</v>
      </c>
      <c r="AH49" s="1436">
        <v>1</v>
      </c>
      <c r="AI49" s="486">
        <v>232</v>
      </c>
      <c r="AJ49" s="486">
        <v>48</v>
      </c>
      <c r="AK49" s="486">
        <v>1</v>
      </c>
      <c r="AL49" s="486">
        <v>137</v>
      </c>
      <c r="AM49" s="124">
        <v>34</v>
      </c>
      <c r="AN49" s="1460" t="s">
        <v>304</v>
      </c>
      <c r="AO49" s="486" t="s">
        <v>304</v>
      </c>
      <c r="AP49" s="1600">
        <v>1</v>
      </c>
      <c r="AQ49" s="1600">
        <v>2</v>
      </c>
      <c r="AR49" s="486">
        <v>735987</v>
      </c>
      <c r="AS49" s="1668">
        <v>1.6220000000000001</v>
      </c>
      <c r="AT49" s="486">
        <v>1357949</v>
      </c>
      <c r="AU49" s="1461">
        <v>13398</v>
      </c>
      <c r="AV49" s="1460">
        <v>5</v>
      </c>
      <c r="AW49" s="486" t="s">
        <v>304</v>
      </c>
      <c r="AX49" s="486" t="s">
        <v>304</v>
      </c>
      <c r="AY49" s="1600">
        <v>5</v>
      </c>
      <c r="AZ49" s="486" t="s">
        <v>304</v>
      </c>
      <c r="BA49" s="486" t="s">
        <v>304</v>
      </c>
      <c r="BB49" s="486" t="s">
        <v>304</v>
      </c>
      <c r="BC49" s="486" t="s">
        <v>304</v>
      </c>
      <c r="BD49" s="486" t="s">
        <v>304</v>
      </c>
      <c r="BE49" s="486" t="s">
        <v>304</v>
      </c>
      <c r="BF49" s="124" t="s">
        <v>304</v>
      </c>
      <c r="BG49" s="526"/>
      <c r="BH49" s="1436">
        <v>7</v>
      </c>
      <c r="BI49" s="486">
        <v>20201</v>
      </c>
      <c r="BJ49" s="486">
        <v>1</v>
      </c>
      <c r="BK49" s="486">
        <v>30215</v>
      </c>
      <c r="BL49" s="486">
        <v>6</v>
      </c>
      <c r="BM49" s="486">
        <v>6</v>
      </c>
      <c r="BN49" s="486">
        <v>55298</v>
      </c>
      <c r="BO49" s="486">
        <v>2</v>
      </c>
      <c r="BP49" s="486">
        <v>824</v>
      </c>
      <c r="BQ49" s="486">
        <v>2</v>
      </c>
      <c r="BR49" s="124">
        <v>12</v>
      </c>
      <c r="BS49" s="526"/>
      <c r="BT49" s="1464">
        <v>1</v>
      </c>
      <c r="BU49" s="1003">
        <v>250</v>
      </c>
      <c r="BV49" s="1310"/>
      <c r="BW49" s="1436">
        <v>60</v>
      </c>
      <c r="BX49" s="486">
        <v>2672</v>
      </c>
      <c r="BY49" s="486">
        <v>2893</v>
      </c>
      <c r="BZ49" s="1460" t="s">
        <v>304</v>
      </c>
      <c r="CA49" s="486" t="s">
        <v>304</v>
      </c>
      <c r="CB49" s="486" t="s">
        <v>304</v>
      </c>
      <c r="CC49" s="1460">
        <v>23</v>
      </c>
      <c r="CD49" s="1460">
        <v>604</v>
      </c>
      <c r="CE49" s="1461">
        <v>554</v>
      </c>
      <c r="CF49" s="526"/>
      <c r="CG49" s="1436">
        <v>457</v>
      </c>
      <c r="CH49" s="486">
        <v>59</v>
      </c>
      <c r="CI49" s="486">
        <v>16</v>
      </c>
      <c r="CJ49" s="486">
        <v>16</v>
      </c>
      <c r="CK49" s="486">
        <v>4</v>
      </c>
      <c r="CL49" s="1600">
        <v>3</v>
      </c>
      <c r="CM49" s="1600">
        <v>3</v>
      </c>
      <c r="CN49" s="486">
        <v>109</v>
      </c>
      <c r="CO49" s="1600">
        <v>35543</v>
      </c>
      <c r="CP49" s="1600">
        <v>836</v>
      </c>
      <c r="CQ49" s="1600">
        <v>111</v>
      </c>
      <c r="CR49" s="124">
        <v>85</v>
      </c>
      <c r="CS49" s="526"/>
      <c r="CT49" s="1436">
        <v>174</v>
      </c>
      <c r="CU49" s="1600">
        <v>20</v>
      </c>
      <c r="CV49" s="1600" t="s">
        <v>304</v>
      </c>
      <c r="CW49" s="1600">
        <v>118</v>
      </c>
      <c r="CX49" s="1600">
        <v>23</v>
      </c>
      <c r="CY49" s="1670">
        <v>13</v>
      </c>
      <c r="CZ49" s="1671" t="s">
        <v>304</v>
      </c>
      <c r="DA49" s="486">
        <v>1663984.78</v>
      </c>
      <c r="DB49" s="124">
        <v>95372.13</v>
      </c>
    </row>
    <row r="50" spans="1:106" ht="15.75" customHeight="1">
      <c r="A50" s="656" t="s">
        <v>223</v>
      </c>
      <c r="B50" s="531">
        <v>27</v>
      </c>
      <c r="C50" s="477">
        <v>2421</v>
      </c>
      <c r="D50" s="477">
        <v>424</v>
      </c>
      <c r="E50" s="477">
        <v>1</v>
      </c>
      <c r="F50" s="477">
        <v>1</v>
      </c>
      <c r="G50" s="477">
        <v>68</v>
      </c>
      <c r="H50" s="477">
        <v>68</v>
      </c>
      <c r="I50" s="108">
        <v>10</v>
      </c>
      <c r="J50" s="538">
        <v>28</v>
      </c>
      <c r="K50" s="114">
        <v>17346</v>
      </c>
      <c r="L50" s="128">
        <v>1053</v>
      </c>
      <c r="M50" s="114">
        <v>1</v>
      </c>
      <c r="N50" s="114">
        <v>405</v>
      </c>
      <c r="O50" s="114">
        <v>22</v>
      </c>
      <c r="P50" s="114">
        <v>13</v>
      </c>
      <c r="Q50" s="114">
        <v>7843</v>
      </c>
      <c r="R50" s="114">
        <v>544</v>
      </c>
      <c r="S50" s="114" t="s">
        <v>304</v>
      </c>
      <c r="T50" s="114" t="s">
        <v>304</v>
      </c>
      <c r="U50" s="111" t="s">
        <v>304</v>
      </c>
      <c r="V50" s="538" t="s">
        <v>304</v>
      </c>
      <c r="W50" s="114" t="s">
        <v>304</v>
      </c>
      <c r="X50" s="114" t="s">
        <v>304</v>
      </c>
      <c r="Y50" s="114" t="s">
        <v>304</v>
      </c>
      <c r="Z50" s="114" t="s">
        <v>304</v>
      </c>
      <c r="AA50" s="114" t="s">
        <v>304</v>
      </c>
      <c r="AB50" s="114">
        <v>1</v>
      </c>
      <c r="AC50" s="114">
        <v>801</v>
      </c>
      <c r="AD50" s="114">
        <v>64</v>
      </c>
      <c r="AE50" s="114">
        <v>6</v>
      </c>
      <c r="AF50" s="114">
        <v>5472</v>
      </c>
      <c r="AG50" s="2024">
        <v>362</v>
      </c>
      <c r="AH50" s="538" t="s">
        <v>304</v>
      </c>
      <c r="AI50" s="114" t="s">
        <v>304</v>
      </c>
      <c r="AJ50" s="114" t="s">
        <v>304</v>
      </c>
      <c r="AK50" s="114">
        <v>1</v>
      </c>
      <c r="AL50" s="114">
        <v>182</v>
      </c>
      <c r="AM50" s="111">
        <v>23</v>
      </c>
      <c r="AN50" s="559" t="s">
        <v>304</v>
      </c>
      <c r="AO50" s="114" t="s">
        <v>304</v>
      </c>
      <c r="AP50" s="114">
        <v>2</v>
      </c>
      <c r="AQ50" s="128">
        <v>3</v>
      </c>
      <c r="AR50" s="482">
        <v>662652</v>
      </c>
      <c r="AS50" s="995">
        <v>2.1629999999999998</v>
      </c>
      <c r="AT50" s="482">
        <v>2082947</v>
      </c>
      <c r="AU50" s="659">
        <v>10580</v>
      </c>
      <c r="AV50" s="551">
        <v>2</v>
      </c>
      <c r="AW50" s="482" t="s">
        <v>304</v>
      </c>
      <c r="AX50" s="477">
        <v>1</v>
      </c>
      <c r="AY50" s="128">
        <v>1</v>
      </c>
      <c r="AZ50" s="482" t="s">
        <v>304</v>
      </c>
      <c r="BA50" s="482" t="s">
        <v>304</v>
      </c>
      <c r="BB50" s="482" t="s">
        <v>304</v>
      </c>
      <c r="BC50" s="482" t="s">
        <v>304</v>
      </c>
      <c r="BD50" s="482" t="s">
        <v>304</v>
      </c>
      <c r="BE50" s="482" t="s">
        <v>304</v>
      </c>
      <c r="BF50" s="111" t="s">
        <v>304</v>
      </c>
      <c r="BG50" s="526"/>
      <c r="BH50" s="531">
        <v>4</v>
      </c>
      <c r="BI50" s="477">
        <v>10372</v>
      </c>
      <c r="BJ50" s="482" t="s">
        <v>304</v>
      </c>
      <c r="BK50" s="128" t="s">
        <v>304</v>
      </c>
      <c r="BL50" s="482" t="s">
        <v>304</v>
      </c>
      <c r="BM50" s="482" t="s">
        <v>304</v>
      </c>
      <c r="BN50" s="482" t="s">
        <v>304</v>
      </c>
      <c r="BO50" s="482">
        <v>1</v>
      </c>
      <c r="BP50" s="477">
        <v>2102</v>
      </c>
      <c r="BQ50" s="482">
        <v>2</v>
      </c>
      <c r="BR50" s="111">
        <v>11</v>
      </c>
      <c r="BS50" s="526"/>
      <c r="BT50" s="996">
        <v>3</v>
      </c>
      <c r="BU50" s="1013">
        <v>1268</v>
      </c>
      <c r="BV50" s="1310"/>
      <c r="BW50" s="538" t="s">
        <v>304</v>
      </c>
      <c r="BX50" s="482" t="s">
        <v>304</v>
      </c>
      <c r="BY50" s="482" t="s">
        <v>304</v>
      </c>
      <c r="BZ50" s="559">
        <v>28</v>
      </c>
      <c r="CA50" s="482">
        <v>4888</v>
      </c>
      <c r="CB50" s="482">
        <v>4483</v>
      </c>
      <c r="CC50" s="559" t="s">
        <v>304</v>
      </c>
      <c r="CD50" s="482" t="s">
        <v>304</v>
      </c>
      <c r="CE50" s="111" t="s">
        <v>304</v>
      </c>
      <c r="CF50" s="526"/>
      <c r="CG50" s="538">
        <v>258</v>
      </c>
      <c r="CH50" s="482">
        <v>41</v>
      </c>
      <c r="CI50" s="482">
        <v>10</v>
      </c>
      <c r="CJ50" s="482">
        <v>10</v>
      </c>
      <c r="CK50" s="482">
        <v>1</v>
      </c>
      <c r="CL50" s="128">
        <v>6</v>
      </c>
      <c r="CM50" s="128" t="s">
        <v>304</v>
      </c>
      <c r="CN50" s="482">
        <v>46</v>
      </c>
      <c r="CO50" s="128">
        <v>18533</v>
      </c>
      <c r="CP50" s="128">
        <v>303</v>
      </c>
      <c r="CQ50" s="128">
        <v>60</v>
      </c>
      <c r="CR50" s="111">
        <v>83</v>
      </c>
      <c r="CS50" s="526"/>
      <c r="CT50" s="538">
        <v>33</v>
      </c>
      <c r="CU50" s="128">
        <v>2</v>
      </c>
      <c r="CV50" s="128">
        <v>3</v>
      </c>
      <c r="CW50" s="128">
        <v>7</v>
      </c>
      <c r="CX50" s="128">
        <v>8</v>
      </c>
      <c r="CY50" s="129">
        <v>13</v>
      </c>
      <c r="CZ50" s="226" t="s">
        <v>199</v>
      </c>
      <c r="DA50" s="482">
        <v>812676</v>
      </c>
      <c r="DB50" s="111">
        <v>7112</v>
      </c>
    </row>
    <row r="51" spans="1:106" ht="15.75" customHeight="1">
      <c r="A51" s="658" t="s">
        <v>180</v>
      </c>
      <c r="B51" s="1436">
        <v>21</v>
      </c>
      <c r="C51" s="1460">
        <v>362</v>
      </c>
      <c r="D51" s="1460">
        <v>78</v>
      </c>
      <c r="E51" s="1460">
        <v>38</v>
      </c>
      <c r="F51" s="1460">
        <v>12</v>
      </c>
      <c r="G51" s="1460">
        <v>5127</v>
      </c>
      <c r="H51" s="1460">
        <v>1084</v>
      </c>
      <c r="I51" s="1461">
        <v>560</v>
      </c>
      <c r="J51" s="1436">
        <v>40</v>
      </c>
      <c r="K51" s="486">
        <v>25138</v>
      </c>
      <c r="L51" s="1600">
        <v>1598</v>
      </c>
      <c r="M51" s="486">
        <v>2</v>
      </c>
      <c r="N51" s="486">
        <v>409</v>
      </c>
      <c r="O51" s="486">
        <v>36</v>
      </c>
      <c r="P51" s="1600">
        <v>19</v>
      </c>
      <c r="Q51" s="486">
        <v>10525</v>
      </c>
      <c r="R51" s="486">
        <v>764</v>
      </c>
      <c r="S51" s="486">
        <v>7</v>
      </c>
      <c r="T51" s="486">
        <v>2636</v>
      </c>
      <c r="U51" s="124">
        <v>196</v>
      </c>
      <c r="V51" s="1460">
        <v>1</v>
      </c>
      <c r="W51" s="486">
        <v>363</v>
      </c>
      <c r="X51" s="486">
        <v>44</v>
      </c>
      <c r="Y51" s="486" t="s">
        <v>304</v>
      </c>
      <c r="Z51" s="486" t="s">
        <v>304</v>
      </c>
      <c r="AA51" s="486" t="s">
        <v>304</v>
      </c>
      <c r="AB51" s="486">
        <v>2</v>
      </c>
      <c r="AC51" s="486">
        <v>1789</v>
      </c>
      <c r="AD51" s="486">
        <v>162</v>
      </c>
      <c r="AE51" s="486">
        <v>13</v>
      </c>
      <c r="AF51" s="486">
        <v>6415</v>
      </c>
      <c r="AG51" s="2138">
        <v>678</v>
      </c>
      <c r="AH51" s="1436" t="s">
        <v>304</v>
      </c>
      <c r="AI51" s="486" t="s">
        <v>304</v>
      </c>
      <c r="AJ51" s="486" t="s">
        <v>304</v>
      </c>
      <c r="AK51" s="486">
        <v>1</v>
      </c>
      <c r="AL51" s="486">
        <v>738</v>
      </c>
      <c r="AM51" s="124">
        <v>87</v>
      </c>
      <c r="AN51" s="1460" t="s">
        <v>304</v>
      </c>
      <c r="AO51" s="486" t="s">
        <v>304</v>
      </c>
      <c r="AP51" s="1600">
        <v>4</v>
      </c>
      <c r="AQ51" s="1600">
        <v>11</v>
      </c>
      <c r="AR51" s="486">
        <v>943628</v>
      </c>
      <c r="AS51" s="1677">
        <v>1.9611603672806022</v>
      </c>
      <c r="AT51" s="486">
        <v>3009606</v>
      </c>
      <c r="AU51" s="1461" t="s">
        <v>304</v>
      </c>
      <c r="AV51" s="1460">
        <v>14</v>
      </c>
      <c r="AW51" s="486">
        <v>6</v>
      </c>
      <c r="AX51" s="486">
        <v>1</v>
      </c>
      <c r="AY51" s="1600">
        <v>5</v>
      </c>
      <c r="AZ51" s="486">
        <v>3</v>
      </c>
      <c r="BA51" s="486" t="s">
        <v>304</v>
      </c>
      <c r="BB51" s="486" t="s">
        <v>304</v>
      </c>
      <c r="BC51" s="486" t="s">
        <v>304</v>
      </c>
      <c r="BD51" s="486" t="s">
        <v>304</v>
      </c>
      <c r="BE51" s="486" t="s">
        <v>304</v>
      </c>
      <c r="BF51" s="124">
        <v>23</v>
      </c>
      <c r="BG51" s="526"/>
      <c r="BH51" s="1436">
        <v>10</v>
      </c>
      <c r="BI51" s="486">
        <v>21257</v>
      </c>
      <c r="BJ51" s="486" t="s">
        <v>304</v>
      </c>
      <c r="BK51" s="1600" t="s">
        <v>304</v>
      </c>
      <c r="BL51" s="486">
        <v>7</v>
      </c>
      <c r="BM51" s="486">
        <v>9</v>
      </c>
      <c r="BN51" s="486">
        <v>103268</v>
      </c>
      <c r="BO51" s="486">
        <v>1</v>
      </c>
      <c r="BP51" s="486">
        <v>1242</v>
      </c>
      <c r="BQ51" s="486">
        <v>6</v>
      </c>
      <c r="BR51" s="124">
        <v>34</v>
      </c>
      <c r="BS51" s="526"/>
      <c r="BT51" s="1464">
        <v>6</v>
      </c>
      <c r="BU51" s="1003">
        <v>3181</v>
      </c>
      <c r="BV51" s="1310"/>
      <c r="BW51" s="1436" t="s">
        <v>304</v>
      </c>
      <c r="BX51" s="486" t="s">
        <v>304</v>
      </c>
      <c r="BY51" s="486" t="s">
        <v>304</v>
      </c>
      <c r="BZ51" s="1460">
        <v>115</v>
      </c>
      <c r="CA51" s="486">
        <v>4635</v>
      </c>
      <c r="CB51" s="486">
        <v>4792</v>
      </c>
      <c r="CC51" s="1460">
        <v>9</v>
      </c>
      <c r="CD51" s="486">
        <v>330</v>
      </c>
      <c r="CE51" s="124">
        <v>264</v>
      </c>
      <c r="CF51" s="526"/>
      <c r="CG51" s="1436">
        <v>511</v>
      </c>
      <c r="CH51" s="486">
        <v>76</v>
      </c>
      <c r="CI51" s="486">
        <v>15</v>
      </c>
      <c r="CJ51" s="486">
        <v>15</v>
      </c>
      <c r="CK51" s="486">
        <v>4</v>
      </c>
      <c r="CL51" s="1600">
        <v>4</v>
      </c>
      <c r="CM51" s="1600" t="s">
        <v>304</v>
      </c>
      <c r="CN51" s="486">
        <v>67</v>
      </c>
      <c r="CO51" s="1600">
        <v>29451</v>
      </c>
      <c r="CP51" s="1600">
        <v>642</v>
      </c>
      <c r="CQ51" s="1600">
        <v>201</v>
      </c>
      <c r="CR51" s="124">
        <v>142</v>
      </c>
      <c r="CS51" s="526"/>
      <c r="CT51" s="1436">
        <v>260</v>
      </c>
      <c r="CU51" s="1600">
        <v>32</v>
      </c>
      <c r="CV51" s="1600">
        <v>2</v>
      </c>
      <c r="CW51" s="1600">
        <v>142</v>
      </c>
      <c r="CX51" s="1600">
        <v>32</v>
      </c>
      <c r="CY51" s="1670">
        <v>52</v>
      </c>
      <c r="CZ51" s="1671" t="s">
        <v>304</v>
      </c>
      <c r="DA51" s="486">
        <v>1551108</v>
      </c>
      <c r="DB51" s="124">
        <v>47731</v>
      </c>
    </row>
    <row r="52" spans="1:106" s="1207" customFormat="1" ht="15.75" customHeight="1">
      <c r="A52" s="656" t="s">
        <v>181</v>
      </c>
      <c r="B52" s="531">
        <v>6</v>
      </c>
      <c r="C52" s="551">
        <v>76</v>
      </c>
      <c r="D52" s="551">
        <v>19</v>
      </c>
      <c r="E52" s="551">
        <v>16</v>
      </c>
      <c r="F52" s="551">
        <v>5</v>
      </c>
      <c r="G52" s="551">
        <v>1559</v>
      </c>
      <c r="H52" s="551">
        <v>1353</v>
      </c>
      <c r="I52" s="552">
        <v>167</v>
      </c>
      <c r="J52" s="531">
        <v>42</v>
      </c>
      <c r="K52" s="477">
        <v>14459</v>
      </c>
      <c r="L52" s="130">
        <v>1281</v>
      </c>
      <c r="M52" s="477">
        <v>4</v>
      </c>
      <c r="N52" s="477">
        <v>1437</v>
      </c>
      <c r="O52" s="477">
        <v>194</v>
      </c>
      <c r="P52" s="130">
        <v>22</v>
      </c>
      <c r="Q52" s="477">
        <v>6929</v>
      </c>
      <c r="R52" s="477">
        <v>609</v>
      </c>
      <c r="S52" s="477">
        <v>7</v>
      </c>
      <c r="T52" s="477">
        <v>2689</v>
      </c>
      <c r="U52" s="108">
        <v>281</v>
      </c>
      <c r="V52" s="551" t="s">
        <v>199</v>
      </c>
      <c r="W52" s="551" t="s">
        <v>199</v>
      </c>
      <c r="X52" s="551" t="s">
        <v>199</v>
      </c>
      <c r="Y52" s="551" t="s">
        <v>199</v>
      </c>
      <c r="Z52" s="551" t="s">
        <v>199</v>
      </c>
      <c r="AA52" s="551" t="s">
        <v>199</v>
      </c>
      <c r="AB52" s="477">
        <v>1</v>
      </c>
      <c r="AC52" s="477">
        <v>834</v>
      </c>
      <c r="AD52" s="477">
        <v>100</v>
      </c>
      <c r="AE52" s="477">
        <v>11</v>
      </c>
      <c r="AF52" s="477">
        <v>7307</v>
      </c>
      <c r="AG52" s="2095">
        <v>664</v>
      </c>
      <c r="AH52" s="551" t="s">
        <v>199</v>
      </c>
      <c r="AI52" s="551" t="s">
        <v>199</v>
      </c>
      <c r="AJ52" s="551" t="s">
        <v>199</v>
      </c>
      <c r="AK52" s="477">
        <v>3</v>
      </c>
      <c r="AL52" s="477">
        <v>448</v>
      </c>
      <c r="AM52" s="108">
        <v>24</v>
      </c>
      <c r="AN52" s="551" t="s">
        <v>304</v>
      </c>
      <c r="AO52" s="477" t="s">
        <v>304</v>
      </c>
      <c r="AP52" s="130">
        <v>3</v>
      </c>
      <c r="AQ52" s="130">
        <v>3</v>
      </c>
      <c r="AR52" s="477">
        <v>602730</v>
      </c>
      <c r="AS52" s="507">
        <v>1.7410000000000001</v>
      </c>
      <c r="AT52" s="477">
        <v>1307374</v>
      </c>
      <c r="AU52" s="552">
        <v>6411</v>
      </c>
      <c r="AV52" s="551">
        <v>5</v>
      </c>
      <c r="AW52" s="477" t="s">
        <v>304</v>
      </c>
      <c r="AX52" s="477" t="s">
        <v>304</v>
      </c>
      <c r="AY52" s="130">
        <v>2</v>
      </c>
      <c r="AZ52" s="477">
        <v>3</v>
      </c>
      <c r="BA52" s="477" t="s">
        <v>304</v>
      </c>
      <c r="BB52" s="477" t="s">
        <v>304</v>
      </c>
      <c r="BC52" s="477" t="s">
        <v>304</v>
      </c>
      <c r="BD52" s="477" t="s">
        <v>304</v>
      </c>
      <c r="BE52" s="477" t="s">
        <v>304</v>
      </c>
      <c r="BF52" s="108">
        <v>46</v>
      </c>
      <c r="BG52" s="526"/>
      <c r="BH52" s="531">
        <v>11</v>
      </c>
      <c r="BI52" s="477">
        <v>19875</v>
      </c>
      <c r="BJ52" s="477">
        <v>1</v>
      </c>
      <c r="BK52" s="130">
        <v>77091</v>
      </c>
      <c r="BL52" s="477">
        <v>2</v>
      </c>
      <c r="BM52" s="477">
        <v>2</v>
      </c>
      <c r="BN52" s="477">
        <v>61800</v>
      </c>
      <c r="BO52" s="477">
        <v>3</v>
      </c>
      <c r="BP52" s="477">
        <v>1381.67</v>
      </c>
      <c r="BQ52" s="477">
        <v>10</v>
      </c>
      <c r="BR52" s="108">
        <v>41</v>
      </c>
      <c r="BS52" s="526"/>
      <c r="BT52" s="553">
        <v>1</v>
      </c>
      <c r="BU52" s="554">
        <v>1496</v>
      </c>
      <c r="BV52" s="1310"/>
      <c r="BW52" s="531">
        <v>38</v>
      </c>
      <c r="BX52" s="477">
        <v>4286</v>
      </c>
      <c r="BY52" s="477">
        <v>4603</v>
      </c>
      <c r="BZ52" s="551">
        <v>4</v>
      </c>
      <c r="CA52" s="477">
        <v>177</v>
      </c>
      <c r="CB52" s="477">
        <v>58</v>
      </c>
      <c r="CC52" s="551">
        <v>5</v>
      </c>
      <c r="CD52" s="477">
        <v>191</v>
      </c>
      <c r="CE52" s="108">
        <v>174</v>
      </c>
      <c r="CF52" s="526"/>
      <c r="CG52" s="531">
        <v>392</v>
      </c>
      <c r="CH52" s="477">
        <v>80</v>
      </c>
      <c r="CI52" s="477">
        <v>16</v>
      </c>
      <c r="CJ52" s="477">
        <v>16</v>
      </c>
      <c r="CK52" s="477">
        <v>5</v>
      </c>
      <c r="CL52" s="130">
        <v>6</v>
      </c>
      <c r="CM52" s="130" t="s">
        <v>199</v>
      </c>
      <c r="CN52" s="477">
        <v>80</v>
      </c>
      <c r="CO52" s="130">
        <v>25143</v>
      </c>
      <c r="CP52" s="130">
        <v>333</v>
      </c>
      <c r="CQ52" s="130">
        <v>164</v>
      </c>
      <c r="CR52" s="108">
        <v>148</v>
      </c>
      <c r="CS52" s="526"/>
      <c r="CT52" s="531">
        <v>279</v>
      </c>
      <c r="CU52" s="130">
        <v>50</v>
      </c>
      <c r="CV52" s="130">
        <v>9</v>
      </c>
      <c r="CW52" s="130">
        <v>94</v>
      </c>
      <c r="CX52" s="130">
        <v>86</v>
      </c>
      <c r="CY52" s="131">
        <v>38</v>
      </c>
      <c r="CZ52" s="509">
        <v>2</v>
      </c>
      <c r="DA52" s="477">
        <v>1021399</v>
      </c>
      <c r="DB52" s="108">
        <v>23037</v>
      </c>
    </row>
    <row r="53" spans="1:106" ht="15.75" customHeight="1">
      <c r="A53" s="658" t="s">
        <v>182</v>
      </c>
      <c r="B53" s="1436">
        <v>11</v>
      </c>
      <c r="C53" s="1460">
        <v>327</v>
      </c>
      <c r="D53" s="1460">
        <v>69</v>
      </c>
      <c r="E53" s="1460">
        <v>11</v>
      </c>
      <c r="F53" s="1460">
        <v>4</v>
      </c>
      <c r="G53" s="1460">
        <v>1590</v>
      </c>
      <c r="H53" s="1460">
        <v>722</v>
      </c>
      <c r="I53" s="1461">
        <v>152</v>
      </c>
      <c r="J53" s="1436">
        <v>51</v>
      </c>
      <c r="K53" s="486">
        <v>15723</v>
      </c>
      <c r="L53" s="1600">
        <v>1231</v>
      </c>
      <c r="M53" s="486">
        <v>2</v>
      </c>
      <c r="N53" s="486">
        <v>799</v>
      </c>
      <c r="O53" s="486">
        <v>179</v>
      </c>
      <c r="P53" s="1600">
        <v>18</v>
      </c>
      <c r="Q53" s="486">
        <v>6823</v>
      </c>
      <c r="R53" s="486">
        <v>551</v>
      </c>
      <c r="S53" s="486">
        <v>7</v>
      </c>
      <c r="T53" s="486">
        <v>2792</v>
      </c>
      <c r="U53" s="124">
        <v>215</v>
      </c>
      <c r="V53" s="1460">
        <v>1</v>
      </c>
      <c r="W53" s="486">
        <v>767</v>
      </c>
      <c r="X53" s="486">
        <v>51</v>
      </c>
      <c r="Y53" s="1460" t="s">
        <v>199</v>
      </c>
      <c r="Z53" s="1460" t="s">
        <v>199</v>
      </c>
      <c r="AA53" s="1460" t="s">
        <v>199</v>
      </c>
      <c r="AB53" s="486">
        <v>1</v>
      </c>
      <c r="AC53" s="486">
        <v>757</v>
      </c>
      <c r="AD53" s="486">
        <v>75</v>
      </c>
      <c r="AE53" s="486">
        <v>12</v>
      </c>
      <c r="AF53" s="486">
        <v>9845</v>
      </c>
      <c r="AG53" s="2138">
        <v>857</v>
      </c>
      <c r="AH53" s="1436">
        <v>1</v>
      </c>
      <c r="AI53" s="486">
        <v>20</v>
      </c>
      <c r="AJ53" s="486">
        <v>21</v>
      </c>
      <c r="AK53" s="486">
        <v>2</v>
      </c>
      <c r="AL53" s="486">
        <v>264</v>
      </c>
      <c r="AM53" s="124">
        <v>71</v>
      </c>
      <c r="AN53" s="1460" t="s">
        <v>304</v>
      </c>
      <c r="AO53" s="486" t="s">
        <v>304</v>
      </c>
      <c r="AP53" s="1600">
        <v>6</v>
      </c>
      <c r="AQ53" s="1600">
        <v>2</v>
      </c>
      <c r="AR53" s="486">
        <v>610747</v>
      </c>
      <c r="AS53" s="1668">
        <v>1.784</v>
      </c>
      <c r="AT53" s="486">
        <v>1015565</v>
      </c>
      <c r="AU53" s="1678" t="s">
        <v>304</v>
      </c>
      <c r="AV53" s="1460">
        <v>8</v>
      </c>
      <c r="AW53" s="486" t="s">
        <v>304</v>
      </c>
      <c r="AX53" s="486">
        <v>1</v>
      </c>
      <c r="AY53" s="1600">
        <v>5</v>
      </c>
      <c r="AZ53" s="486">
        <v>1</v>
      </c>
      <c r="BA53" s="486" t="s">
        <v>304</v>
      </c>
      <c r="BB53" s="486">
        <v>1</v>
      </c>
      <c r="BC53" s="486" t="s">
        <v>304</v>
      </c>
      <c r="BD53" s="486" t="s">
        <v>304</v>
      </c>
      <c r="BE53" s="486" t="s">
        <v>304</v>
      </c>
      <c r="BF53" s="124">
        <v>1</v>
      </c>
      <c r="BG53" s="526"/>
      <c r="BH53" s="1436">
        <v>4</v>
      </c>
      <c r="BI53" s="486">
        <v>9742</v>
      </c>
      <c r="BJ53" s="486">
        <v>1</v>
      </c>
      <c r="BK53" s="1600">
        <v>14300</v>
      </c>
      <c r="BL53" s="486">
        <v>1</v>
      </c>
      <c r="BM53" s="486">
        <v>2</v>
      </c>
      <c r="BN53" s="486">
        <v>20000</v>
      </c>
      <c r="BO53" s="486">
        <v>1</v>
      </c>
      <c r="BP53" s="486">
        <v>415</v>
      </c>
      <c r="BQ53" s="486">
        <v>4</v>
      </c>
      <c r="BR53" s="124">
        <v>33</v>
      </c>
      <c r="BS53" s="526"/>
      <c r="BT53" s="1464">
        <v>2</v>
      </c>
      <c r="BU53" s="1003">
        <v>954</v>
      </c>
      <c r="BV53" s="1310"/>
      <c r="BW53" s="1436" t="s">
        <v>304</v>
      </c>
      <c r="BX53" s="486" t="s">
        <v>304</v>
      </c>
      <c r="BY53" s="486" t="s">
        <v>304</v>
      </c>
      <c r="BZ53" s="1460">
        <v>95</v>
      </c>
      <c r="CA53" s="486">
        <v>3935</v>
      </c>
      <c r="CB53" s="486">
        <v>3729</v>
      </c>
      <c r="CC53" s="1460">
        <v>8</v>
      </c>
      <c r="CD53" s="486">
        <v>315</v>
      </c>
      <c r="CE53" s="124">
        <v>158</v>
      </c>
      <c r="CF53" s="526"/>
      <c r="CG53" s="1436">
        <v>393</v>
      </c>
      <c r="CH53" s="486">
        <v>63</v>
      </c>
      <c r="CI53" s="486">
        <v>16</v>
      </c>
      <c r="CJ53" s="486">
        <v>16</v>
      </c>
      <c r="CK53" s="486">
        <v>3</v>
      </c>
      <c r="CL53" s="1600">
        <v>3</v>
      </c>
      <c r="CM53" s="1600">
        <v>5</v>
      </c>
      <c r="CN53" s="486">
        <v>80</v>
      </c>
      <c r="CO53" s="1600">
        <v>22679</v>
      </c>
      <c r="CP53" s="1600">
        <v>398</v>
      </c>
      <c r="CQ53" s="1600">
        <v>272</v>
      </c>
      <c r="CR53" s="124">
        <v>171</v>
      </c>
      <c r="CS53" s="526"/>
      <c r="CT53" s="1436">
        <v>95</v>
      </c>
      <c r="CU53" s="1600">
        <v>6</v>
      </c>
      <c r="CV53" s="1600">
        <v>1</v>
      </c>
      <c r="CW53" s="1600">
        <v>58</v>
      </c>
      <c r="CX53" s="1600">
        <v>24</v>
      </c>
      <c r="CY53" s="1670">
        <v>6</v>
      </c>
      <c r="CZ53" s="1407" t="s">
        <v>199</v>
      </c>
      <c r="DA53" s="486">
        <v>1208636.32</v>
      </c>
      <c r="DB53" s="124">
        <v>16550.91</v>
      </c>
    </row>
    <row r="54" spans="1:106" s="1207" customFormat="1" ht="15.75" customHeight="1">
      <c r="A54" s="656" t="s">
        <v>224</v>
      </c>
      <c r="B54" s="531">
        <v>3</v>
      </c>
      <c r="C54" s="551">
        <v>118</v>
      </c>
      <c r="D54" s="551">
        <v>15</v>
      </c>
      <c r="E54" s="457">
        <v>6</v>
      </c>
      <c r="F54" s="1140" t="s">
        <v>723</v>
      </c>
      <c r="G54" s="551">
        <v>316</v>
      </c>
      <c r="H54" s="551">
        <v>257</v>
      </c>
      <c r="I54" s="552">
        <v>64</v>
      </c>
      <c r="J54" s="531">
        <v>39</v>
      </c>
      <c r="K54" s="477">
        <v>8454</v>
      </c>
      <c r="L54" s="130">
        <v>918</v>
      </c>
      <c r="M54" s="477">
        <v>1</v>
      </c>
      <c r="N54" s="477">
        <v>389</v>
      </c>
      <c r="O54" s="477">
        <v>18</v>
      </c>
      <c r="P54" s="130">
        <v>14</v>
      </c>
      <c r="Q54" s="477">
        <v>4240</v>
      </c>
      <c r="R54" s="477">
        <v>467</v>
      </c>
      <c r="S54" s="477">
        <v>2</v>
      </c>
      <c r="T54" s="477">
        <v>566</v>
      </c>
      <c r="U54" s="108">
        <v>42</v>
      </c>
      <c r="V54" s="551">
        <v>4</v>
      </c>
      <c r="W54" s="477">
        <v>744</v>
      </c>
      <c r="X54" s="477">
        <v>123</v>
      </c>
      <c r="Y54" s="477" t="s">
        <v>304</v>
      </c>
      <c r="Z54" s="477" t="s">
        <v>304</v>
      </c>
      <c r="AA54" s="477" t="s">
        <v>304</v>
      </c>
      <c r="AB54" s="477" t="s">
        <v>304</v>
      </c>
      <c r="AC54" s="477" t="s">
        <v>304</v>
      </c>
      <c r="AD54" s="477" t="s">
        <v>304</v>
      </c>
      <c r="AE54" s="477">
        <v>9</v>
      </c>
      <c r="AF54" s="477">
        <v>4721</v>
      </c>
      <c r="AG54" s="2095">
        <v>544</v>
      </c>
      <c r="AH54" s="531" t="s">
        <v>304</v>
      </c>
      <c r="AI54" s="477" t="s">
        <v>304</v>
      </c>
      <c r="AJ54" s="477" t="s">
        <v>304</v>
      </c>
      <c r="AK54" s="477">
        <v>1</v>
      </c>
      <c r="AL54" s="477">
        <v>259</v>
      </c>
      <c r="AM54" s="108">
        <v>59</v>
      </c>
      <c r="AN54" s="551" t="s">
        <v>304</v>
      </c>
      <c r="AO54" s="477" t="s">
        <v>304</v>
      </c>
      <c r="AP54" s="130">
        <v>5</v>
      </c>
      <c r="AQ54" s="130">
        <v>3</v>
      </c>
      <c r="AR54" s="477">
        <v>709048</v>
      </c>
      <c r="AS54" s="507">
        <v>3.9830000000000001</v>
      </c>
      <c r="AT54" s="477">
        <v>852328</v>
      </c>
      <c r="AU54" s="552">
        <v>10210</v>
      </c>
      <c r="AV54" s="551">
        <v>20</v>
      </c>
      <c r="AW54" s="477">
        <v>1</v>
      </c>
      <c r="AX54" s="477">
        <v>2</v>
      </c>
      <c r="AY54" s="130">
        <v>12</v>
      </c>
      <c r="AZ54" s="477">
        <v>4</v>
      </c>
      <c r="BA54" s="477" t="s">
        <v>304</v>
      </c>
      <c r="BB54" s="477" t="s">
        <v>304</v>
      </c>
      <c r="BC54" s="477" t="s">
        <v>304</v>
      </c>
      <c r="BD54" s="477" t="s">
        <v>304</v>
      </c>
      <c r="BE54" s="477">
        <v>1</v>
      </c>
      <c r="BF54" s="108">
        <v>62</v>
      </c>
      <c r="BG54" s="526"/>
      <c r="BH54" s="531">
        <v>43</v>
      </c>
      <c r="BI54" s="477">
        <v>49492</v>
      </c>
      <c r="BJ54" s="477" t="s">
        <v>304</v>
      </c>
      <c r="BK54" s="130" t="s">
        <v>304</v>
      </c>
      <c r="BL54" s="477">
        <v>15</v>
      </c>
      <c r="BM54" s="477">
        <v>21</v>
      </c>
      <c r="BN54" s="477">
        <v>218472</v>
      </c>
      <c r="BO54" s="477">
        <v>7</v>
      </c>
      <c r="BP54" s="477">
        <v>3085</v>
      </c>
      <c r="BQ54" s="477">
        <v>14</v>
      </c>
      <c r="BR54" s="108">
        <v>54</v>
      </c>
      <c r="BS54" s="526"/>
      <c r="BT54" s="553">
        <v>2</v>
      </c>
      <c r="BU54" s="1153" t="s">
        <v>304</v>
      </c>
      <c r="BV54" s="1310"/>
      <c r="BW54" s="531" t="s">
        <v>304</v>
      </c>
      <c r="BX54" s="477" t="s">
        <v>304</v>
      </c>
      <c r="BY54" s="477" t="s">
        <v>304</v>
      </c>
      <c r="BZ54" s="551">
        <v>78</v>
      </c>
      <c r="CA54" s="477">
        <v>3481</v>
      </c>
      <c r="CB54" s="477">
        <v>3288</v>
      </c>
      <c r="CC54" s="551">
        <v>2</v>
      </c>
      <c r="CD54" s="477">
        <v>65</v>
      </c>
      <c r="CE54" s="108">
        <v>48</v>
      </c>
      <c r="CF54" s="526"/>
      <c r="CG54" s="531">
        <v>247</v>
      </c>
      <c r="CH54" s="477">
        <v>46</v>
      </c>
      <c r="CI54" s="477">
        <v>10</v>
      </c>
      <c r="CJ54" s="477">
        <v>10</v>
      </c>
      <c r="CK54" s="477">
        <v>4</v>
      </c>
      <c r="CL54" s="226" t="s">
        <v>199</v>
      </c>
      <c r="CM54" s="130">
        <v>5</v>
      </c>
      <c r="CN54" s="477">
        <v>44</v>
      </c>
      <c r="CO54" s="130">
        <v>10122</v>
      </c>
      <c r="CP54" s="130">
        <v>123</v>
      </c>
      <c r="CQ54" s="130">
        <v>461</v>
      </c>
      <c r="CR54" s="108">
        <v>32</v>
      </c>
      <c r="CS54" s="526"/>
      <c r="CT54" s="531">
        <v>251</v>
      </c>
      <c r="CU54" s="130">
        <v>45</v>
      </c>
      <c r="CV54" s="130">
        <v>15</v>
      </c>
      <c r="CW54" s="130">
        <v>155</v>
      </c>
      <c r="CX54" s="130">
        <v>13</v>
      </c>
      <c r="CY54" s="131">
        <v>23</v>
      </c>
      <c r="CZ54" s="226" t="s">
        <v>199</v>
      </c>
      <c r="DA54" s="477">
        <v>888729</v>
      </c>
      <c r="DB54" s="108">
        <v>39170</v>
      </c>
    </row>
    <row r="55" spans="1:106" ht="15.75" customHeight="1">
      <c r="A55" s="658" t="s">
        <v>225</v>
      </c>
      <c r="B55" s="1436">
        <v>21</v>
      </c>
      <c r="C55" s="1460">
        <v>192</v>
      </c>
      <c r="D55" s="1460">
        <v>55</v>
      </c>
      <c r="E55" s="1460">
        <v>2</v>
      </c>
      <c r="F55" s="1460">
        <v>1</v>
      </c>
      <c r="G55" s="1460">
        <v>103</v>
      </c>
      <c r="H55" s="1460">
        <v>51</v>
      </c>
      <c r="I55" s="1461">
        <v>15</v>
      </c>
      <c r="J55" s="1436">
        <v>32</v>
      </c>
      <c r="K55" s="486">
        <v>9433</v>
      </c>
      <c r="L55" s="1600">
        <v>723</v>
      </c>
      <c r="M55" s="486" t="s">
        <v>304</v>
      </c>
      <c r="N55" s="486" t="s">
        <v>304</v>
      </c>
      <c r="O55" s="486" t="s">
        <v>304</v>
      </c>
      <c r="P55" s="1600">
        <v>15</v>
      </c>
      <c r="Q55" s="486">
        <v>4692</v>
      </c>
      <c r="R55" s="486">
        <v>435</v>
      </c>
      <c r="S55" s="486">
        <v>2</v>
      </c>
      <c r="T55" s="486">
        <v>189</v>
      </c>
      <c r="U55" s="124">
        <v>13</v>
      </c>
      <c r="V55" s="1460">
        <v>2</v>
      </c>
      <c r="W55" s="486">
        <v>1001</v>
      </c>
      <c r="X55" s="486">
        <v>79</v>
      </c>
      <c r="Y55" s="486">
        <v>1</v>
      </c>
      <c r="Z55" s="486">
        <v>710</v>
      </c>
      <c r="AA55" s="486">
        <v>47</v>
      </c>
      <c r="AB55" s="486">
        <v>1</v>
      </c>
      <c r="AC55" s="486">
        <v>271</v>
      </c>
      <c r="AD55" s="486">
        <v>40</v>
      </c>
      <c r="AE55" s="486">
        <v>9</v>
      </c>
      <c r="AF55" s="486">
        <v>5018</v>
      </c>
      <c r="AG55" s="2138">
        <v>512</v>
      </c>
      <c r="AH55" s="1436" t="s">
        <v>304</v>
      </c>
      <c r="AI55" s="486" t="s">
        <v>304</v>
      </c>
      <c r="AJ55" s="486" t="s">
        <v>304</v>
      </c>
      <c r="AK55" s="486">
        <v>2</v>
      </c>
      <c r="AL55" s="486">
        <v>359</v>
      </c>
      <c r="AM55" s="124">
        <v>68</v>
      </c>
      <c r="AN55" s="1460" t="s">
        <v>304</v>
      </c>
      <c r="AO55" s="486" t="s">
        <v>304</v>
      </c>
      <c r="AP55" s="1600">
        <v>5</v>
      </c>
      <c r="AQ55" s="1600">
        <v>3</v>
      </c>
      <c r="AR55" s="486">
        <v>458401</v>
      </c>
      <c r="AS55" s="1668">
        <v>2.37</v>
      </c>
      <c r="AT55" s="486">
        <v>544840</v>
      </c>
      <c r="AU55" s="1461" t="s">
        <v>304</v>
      </c>
      <c r="AV55" s="1460">
        <v>12</v>
      </c>
      <c r="AW55" s="486">
        <v>1</v>
      </c>
      <c r="AX55" s="486">
        <v>1</v>
      </c>
      <c r="AY55" s="1600">
        <v>7</v>
      </c>
      <c r="AZ55" s="486">
        <v>3</v>
      </c>
      <c r="BA55" s="486" t="s">
        <v>304</v>
      </c>
      <c r="BB55" s="486" t="s">
        <v>304</v>
      </c>
      <c r="BC55" s="486" t="s">
        <v>304</v>
      </c>
      <c r="BD55" s="486" t="s">
        <v>304</v>
      </c>
      <c r="BE55" s="486" t="s">
        <v>304</v>
      </c>
      <c r="BF55" s="124">
        <v>29</v>
      </c>
      <c r="BG55" s="526"/>
      <c r="BH55" s="1436">
        <v>15</v>
      </c>
      <c r="BI55" s="486">
        <v>43988</v>
      </c>
      <c r="BJ55" s="486">
        <v>2</v>
      </c>
      <c r="BK55" s="1600">
        <v>54824</v>
      </c>
      <c r="BL55" s="486">
        <v>9</v>
      </c>
      <c r="BM55" s="486">
        <v>9</v>
      </c>
      <c r="BN55" s="486">
        <v>128158</v>
      </c>
      <c r="BO55" s="486">
        <v>3</v>
      </c>
      <c r="BP55" s="486">
        <v>872</v>
      </c>
      <c r="BQ55" s="486">
        <v>9</v>
      </c>
      <c r="BR55" s="124">
        <v>45</v>
      </c>
      <c r="BS55" s="526"/>
      <c r="BT55" s="1464">
        <v>5</v>
      </c>
      <c r="BU55" s="1003">
        <v>744</v>
      </c>
      <c r="BV55" s="1310"/>
      <c r="BW55" s="1436" t="s">
        <v>304</v>
      </c>
      <c r="BX55" s="486" t="s">
        <v>304</v>
      </c>
      <c r="BY55" s="486" t="s">
        <v>304</v>
      </c>
      <c r="BZ55" s="1460">
        <v>58</v>
      </c>
      <c r="CA55" s="486">
        <v>2160</v>
      </c>
      <c r="CB55" s="486">
        <v>1646</v>
      </c>
      <c r="CC55" s="1460">
        <v>44</v>
      </c>
      <c r="CD55" s="486">
        <v>1656</v>
      </c>
      <c r="CE55" s="124">
        <v>1723</v>
      </c>
      <c r="CF55" s="526"/>
      <c r="CG55" s="1436">
        <v>258</v>
      </c>
      <c r="CH55" s="486">
        <v>28</v>
      </c>
      <c r="CI55" s="486">
        <v>14</v>
      </c>
      <c r="CJ55" s="486">
        <v>14</v>
      </c>
      <c r="CK55" s="486">
        <v>2</v>
      </c>
      <c r="CL55" s="1600">
        <v>4</v>
      </c>
      <c r="CM55" s="1600">
        <v>1</v>
      </c>
      <c r="CN55" s="486">
        <v>40</v>
      </c>
      <c r="CO55" s="1600">
        <v>10836</v>
      </c>
      <c r="CP55" s="1600">
        <v>172</v>
      </c>
      <c r="CQ55" s="1600">
        <v>194</v>
      </c>
      <c r="CR55" s="124">
        <v>197</v>
      </c>
      <c r="CS55" s="526"/>
      <c r="CT55" s="1436">
        <v>231</v>
      </c>
      <c r="CU55" s="1600">
        <v>56</v>
      </c>
      <c r="CV55" s="1600">
        <v>21</v>
      </c>
      <c r="CW55" s="1600">
        <v>20</v>
      </c>
      <c r="CX55" s="1600">
        <v>79</v>
      </c>
      <c r="CY55" s="1670">
        <v>55</v>
      </c>
      <c r="CZ55" s="1407" t="s">
        <v>199</v>
      </c>
      <c r="DA55" s="486">
        <v>886109</v>
      </c>
      <c r="DB55" s="124">
        <v>45350</v>
      </c>
    </row>
    <row r="56" spans="1:106" ht="15.75" customHeight="1">
      <c r="A56" s="656" t="s">
        <v>184</v>
      </c>
      <c r="B56" s="538">
        <v>36</v>
      </c>
      <c r="C56" s="559">
        <v>1690</v>
      </c>
      <c r="D56" s="559">
        <v>350</v>
      </c>
      <c r="E56" s="559">
        <v>10</v>
      </c>
      <c r="F56" s="559">
        <v>10</v>
      </c>
      <c r="G56" s="559">
        <v>872</v>
      </c>
      <c r="H56" s="559">
        <v>872</v>
      </c>
      <c r="I56" s="659">
        <v>132</v>
      </c>
      <c r="J56" s="538">
        <v>62</v>
      </c>
      <c r="K56" s="482">
        <v>24912</v>
      </c>
      <c r="L56" s="128">
        <v>2077</v>
      </c>
      <c r="M56" s="482" t="s">
        <v>304</v>
      </c>
      <c r="N56" s="482" t="s">
        <v>304</v>
      </c>
      <c r="O56" s="482" t="s">
        <v>304</v>
      </c>
      <c r="P56" s="128">
        <v>26</v>
      </c>
      <c r="Q56" s="482">
        <v>12507</v>
      </c>
      <c r="R56" s="482">
        <v>1152</v>
      </c>
      <c r="S56" s="482">
        <v>2</v>
      </c>
      <c r="T56" s="482">
        <v>549</v>
      </c>
      <c r="U56" s="111">
        <v>77</v>
      </c>
      <c r="V56" s="559" t="s">
        <v>304</v>
      </c>
      <c r="W56" s="482" t="s">
        <v>304</v>
      </c>
      <c r="X56" s="482" t="s">
        <v>304</v>
      </c>
      <c r="Y56" s="482" t="s">
        <v>304</v>
      </c>
      <c r="Z56" s="482" t="s">
        <v>304</v>
      </c>
      <c r="AA56" s="482" t="s">
        <v>304</v>
      </c>
      <c r="AB56" s="482" t="s">
        <v>304</v>
      </c>
      <c r="AC56" s="482" t="s">
        <v>304</v>
      </c>
      <c r="AD56" s="482" t="s">
        <v>304</v>
      </c>
      <c r="AE56" s="482">
        <v>16</v>
      </c>
      <c r="AF56" s="482">
        <v>11522</v>
      </c>
      <c r="AG56" s="2024">
        <v>1266</v>
      </c>
      <c r="AH56" s="538">
        <v>4</v>
      </c>
      <c r="AI56" s="482">
        <v>637</v>
      </c>
      <c r="AJ56" s="482">
        <v>115</v>
      </c>
      <c r="AK56" s="482" t="s">
        <v>304</v>
      </c>
      <c r="AL56" s="482" t="s">
        <v>304</v>
      </c>
      <c r="AM56" s="111" t="s">
        <v>304</v>
      </c>
      <c r="AN56" s="559">
        <v>1</v>
      </c>
      <c r="AO56" s="482" t="s">
        <v>304</v>
      </c>
      <c r="AP56" s="128">
        <v>3</v>
      </c>
      <c r="AQ56" s="128">
        <v>6</v>
      </c>
      <c r="AR56" s="482">
        <v>1331581</v>
      </c>
      <c r="AS56" s="995">
        <v>2.8210000000000002</v>
      </c>
      <c r="AT56" s="482">
        <v>2386205</v>
      </c>
      <c r="AU56" s="552" t="s">
        <v>304</v>
      </c>
      <c r="AV56" s="559">
        <v>18</v>
      </c>
      <c r="AW56" s="477" t="s">
        <v>304</v>
      </c>
      <c r="AX56" s="482">
        <v>4</v>
      </c>
      <c r="AY56" s="128">
        <v>11</v>
      </c>
      <c r="AZ56" s="482">
        <v>3</v>
      </c>
      <c r="BA56" s="477" t="s">
        <v>304</v>
      </c>
      <c r="BB56" s="477" t="s">
        <v>304</v>
      </c>
      <c r="BC56" s="477" t="s">
        <v>304</v>
      </c>
      <c r="BD56" s="477" t="s">
        <v>304</v>
      </c>
      <c r="BE56" s="477" t="s">
        <v>304</v>
      </c>
      <c r="BF56" s="111">
        <v>48</v>
      </c>
      <c r="BG56" s="526"/>
      <c r="BH56" s="538">
        <v>6</v>
      </c>
      <c r="BI56" s="482">
        <v>19089.942999999999</v>
      </c>
      <c r="BJ56" s="482">
        <v>2</v>
      </c>
      <c r="BK56" s="128">
        <v>47000</v>
      </c>
      <c r="BL56" s="482">
        <v>10</v>
      </c>
      <c r="BM56" s="482">
        <v>10</v>
      </c>
      <c r="BN56" s="482">
        <v>137277</v>
      </c>
      <c r="BO56" s="482">
        <v>4</v>
      </c>
      <c r="BP56" s="482">
        <v>6485.83</v>
      </c>
      <c r="BQ56" s="482">
        <v>8</v>
      </c>
      <c r="BR56" s="111">
        <v>47</v>
      </c>
      <c r="BS56" s="526"/>
      <c r="BT56" s="996">
        <v>4</v>
      </c>
      <c r="BU56" s="997">
        <v>4860</v>
      </c>
      <c r="BV56" s="1310"/>
      <c r="BW56" s="538" t="s">
        <v>304</v>
      </c>
      <c r="BX56" s="482" t="s">
        <v>304</v>
      </c>
      <c r="BY56" s="482" t="s">
        <v>304</v>
      </c>
      <c r="BZ56" s="482">
        <v>65</v>
      </c>
      <c r="CA56" s="482">
        <v>6512</v>
      </c>
      <c r="CB56" s="482">
        <v>6512</v>
      </c>
      <c r="CC56" s="559" t="s">
        <v>304</v>
      </c>
      <c r="CD56" s="482" t="s">
        <v>304</v>
      </c>
      <c r="CE56" s="111" t="s">
        <v>304</v>
      </c>
      <c r="CF56" s="526"/>
      <c r="CG56" s="538">
        <v>470</v>
      </c>
      <c r="CH56" s="482">
        <v>63</v>
      </c>
      <c r="CI56" s="482">
        <v>20</v>
      </c>
      <c r="CJ56" s="482">
        <v>20</v>
      </c>
      <c r="CK56" s="482">
        <v>4</v>
      </c>
      <c r="CL56" s="128">
        <v>3</v>
      </c>
      <c r="CM56" s="128">
        <v>8</v>
      </c>
      <c r="CN56" s="482">
        <v>111</v>
      </c>
      <c r="CO56" s="128">
        <v>27520</v>
      </c>
      <c r="CP56" s="128">
        <v>384</v>
      </c>
      <c r="CQ56" s="128">
        <v>248</v>
      </c>
      <c r="CR56" s="111">
        <v>192</v>
      </c>
      <c r="CS56" s="526"/>
      <c r="CT56" s="620">
        <v>232</v>
      </c>
      <c r="CU56" s="128">
        <v>21</v>
      </c>
      <c r="CV56" s="128">
        <v>7</v>
      </c>
      <c r="CW56" s="128">
        <v>124</v>
      </c>
      <c r="CX56" s="128">
        <v>21</v>
      </c>
      <c r="CY56" s="128">
        <v>59</v>
      </c>
      <c r="CZ56" s="226" t="s">
        <v>199</v>
      </c>
      <c r="DA56" s="482">
        <v>1470682.6750000003</v>
      </c>
      <c r="DB56" s="111">
        <v>2675.9000000000015</v>
      </c>
    </row>
    <row r="57" spans="1:106" ht="15.75" customHeight="1">
      <c r="A57" s="658" t="s">
        <v>226</v>
      </c>
      <c r="B57" s="1436" t="s">
        <v>304</v>
      </c>
      <c r="C57" s="1460" t="s">
        <v>304</v>
      </c>
      <c r="D57" s="1460" t="s">
        <v>304</v>
      </c>
      <c r="E57" s="1460">
        <v>14</v>
      </c>
      <c r="F57" s="1460">
        <v>14</v>
      </c>
      <c r="G57" s="1460">
        <v>870</v>
      </c>
      <c r="H57" s="1460">
        <v>763</v>
      </c>
      <c r="I57" s="1461">
        <v>129</v>
      </c>
      <c r="J57" s="1436">
        <v>36</v>
      </c>
      <c r="K57" s="486">
        <v>8472</v>
      </c>
      <c r="L57" s="1600">
        <v>668</v>
      </c>
      <c r="M57" s="486" t="s">
        <v>304</v>
      </c>
      <c r="N57" s="486" t="s">
        <v>304</v>
      </c>
      <c r="O57" s="486" t="s">
        <v>304</v>
      </c>
      <c r="P57" s="1600">
        <v>26</v>
      </c>
      <c r="Q57" s="486">
        <v>4644</v>
      </c>
      <c r="R57" s="486">
        <v>414</v>
      </c>
      <c r="S57" s="486">
        <v>1</v>
      </c>
      <c r="T57" s="486">
        <v>59</v>
      </c>
      <c r="U57" s="124">
        <v>9</v>
      </c>
      <c r="V57" s="1460">
        <v>1</v>
      </c>
      <c r="W57" s="486">
        <v>268</v>
      </c>
      <c r="X57" s="486">
        <v>28</v>
      </c>
      <c r="Y57" s="486" t="s">
        <v>304</v>
      </c>
      <c r="Z57" s="486" t="s">
        <v>304</v>
      </c>
      <c r="AA57" s="486" t="s">
        <v>304</v>
      </c>
      <c r="AB57" s="486">
        <v>1</v>
      </c>
      <c r="AC57" s="486">
        <v>451</v>
      </c>
      <c r="AD57" s="486">
        <v>44</v>
      </c>
      <c r="AE57" s="486">
        <v>9</v>
      </c>
      <c r="AF57" s="486">
        <v>3508</v>
      </c>
      <c r="AG57" s="2138">
        <v>348</v>
      </c>
      <c r="AH57" s="1436" t="s">
        <v>304</v>
      </c>
      <c r="AI57" s="486" t="s">
        <v>304</v>
      </c>
      <c r="AJ57" s="486" t="s">
        <v>304</v>
      </c>
      <c r="AK57" s="486">
        <v>1</v>
      </c>
      <c r="AL57" s="486">
        <v>42</v>
      </c>
      <c r="AM57" s="124">
        <v>24</v>
      </c>
      <c r="AN57" s="1460" t="s">
        <v>304</v>
      </c>
      <c r="AO57" s="486" t="s">
        <v>304</v>
      </c>
      <c r="AP57" s="1600">
        <v>2</v>
      </c>
      <c r="AQ57" s="1600">
        <v>7</v>
      </c>
      <c r="AR57" s="486">
        <v>814889</v>
      </c>
      <c r="AS57" s="1668">
        <v>4.0850456935748269</v>
      </c>
      <c r="AT57" s="486">
        <v>713320</v>
      </c>
      <c r="AU57" s="1461">
        <v>5547</v>
      </c>
      <c r="AV57" s="1460">
        <v>15</v>
      </c>
      <c r="AW57" s="486">
        <v>1</v>
      </c>
      <c r="AX57" s="486">
        <v>2</v>
      </c>
      <c r="AY57" s="1600">
        <v>8</v>
      </c>
      <c r="AZ57" s="486">
        <v>4</v>
      </c>
      <c r="BA57" s="486" t="s">
        <v>304</v>
      </c>
      <c r="BB57" s="486" t="s">
        <v>304</v>
      </c>
      <c r="BC57" s="486" t="s">
        <v>304</v>
      </c>
      <c r="BD57" s="486" t="s">
        <v>304</v>
      </c>
      <c r="BE57" s="486" t="s">
        <v>304</v>
      </c>
      <c r="BF57" s="124">
        <v>23</v>
      </c>
      <c r="BG57" s="526"/>
      <c r="BH57" s="1436">
        <v>11</v>
      </c>
      <c r="BI57" s="486">
        <v>34674.730000000003</v>
      </c>
      <c r="BJ57" s="1460" t="s">
        <v>199</v>
      </c>
      <c r="BK57" s="1460" t="s">
        <v>199</v>
      </c>
      <c r="BL57" s="486">
        <v>1</v>
      </c>
      <c r="BM57" s="486">
        <v>1</v>
      </c>
      <c r="BN57" s="486">
        <v>26600</v>
      </c>
      <c r="BO57" s="486">
        <v>7</v>
      </c>
      <c r="BP57" s="486">
        <v>4006</v>
      </c>
      <c r="BQ57" s="486">
        <v>6</v>
      </c>
      <c r="BR57" s="124">
        <v>23</v>
      </c>
      <c r="BS57" s="526"/>
      <c r="BT57" s="1464">
        <v>7</v>
      </c>
      <c r="BU57" s="1003">
        <v>4693</v>
      </c>
      <c r="BV57" s="1310"/>
      <c r="BW57" s="1436">
        <v>33</v>
      </c>
      <c r="BX57" s="1407" t="s">
        <v>199</v>
      </c>
      <c r="BY57" s="486">
        <v>2450</v>
      </c>
      <c r="BZ57" s="1460">
        <v>2</v>
      </c>
      <c r="CA57" s="1407" t="s">
        <v>199</v>
      </c>
      <c r="CB57" s="486">
        <v>84</v>
      </c>
      <c r="CC57" s="1460">
        <v>6</v>
      </c>
      <c r="CD57" s="486">
        <v>220</v>
      </c>
      <c r="CE57" s="124">
        <v>255</v>
      </c>
      <c r="CF57" s="526"/>
      <c r="CG57" s="1436">
        <v>355</v>
      </c>
      <c r="CH57" s="486">
        <v>73</v>
      </c>
      <c r="CI57" s="486">
        <v>17</v>
      </c>
      <c r="CJ57" s="486">
        <v>17</v>
      </c>
      <c r="CK57" s="486">
        <v>2</v>
      </c>
      <c r="CL57" s="1600">
        <v>2</v>
      </c>
      <c r="CM57" s="1600">
        <v>10</v>
      </c>
      <c r="CN57" s="486">
        <v>67</v>
      </c>
      <c r="CO57" s="1600">
        <v>12114</v>
      </c>
      <c r="CP57" s="1600">
        <v>58</v>
      </c>
      <c r="CQ57" s="1600">
        <v>458</v>
      </c>
      <c r="CR57" s="124">
        <v>371</v>
      </c>
      <c r="CS57" s="526"/>
      <c r="CT57" s="1436">
        <v>252</v>
      </c>
      <c r="CU57" s="1600">
        <v>34</v>
      </c>
      <c r="CV57" s="1600">
        <v>2</v>
      </c>
      <c r="CW57" s="1600">
        <v>139</v>
      </c>
      <c r="CX57" s="1600">
        <v>19</v>
      </c>
      <c r="CY57" s="1670">
        <v>14</v>
      </c>
      <c r="CZ57" s="1671">
        <v>44</v>
      </c>
      <c r="DA57" s="486">
        <v>1056495</v>
      </c>
      <c r="DB57" s="124">
        <v>111251</v>
      </c>
    </row>
    <row r="58" spans="1:106" ht="15.75" customHeight="1">
      <c r="A58" s="656" t="s">
        <v>186</v>
      </c>
      <c r="B58" s="538">
        <v>7</v>
      </c>
      <c r="C58" s="559">
        <v>276</v>
      </c>
      <c r="D58" s="559">
        <v>51</v>
      </c>
      <c r="E58" s="559">
        <v>10</v>
      </c>
      <c r="F58" s="559">
        <v>9</v>
      </c>
      <c r="G58" s="559">
        <v>1209</v>
      </c>
      <c r="H58" s="559">
        <v>1209</v>
      </c>
      <c r="I58" s="659">
        <v>263</v>
      </c>
      <c r="J58" s="538">
        <v>70</v>
      </c>
      <c r="K58" s="477">
        <v>22840</v>
      </c>
      <c r="L58" s="130">
        <v>1707</v>
      </c>
      <c r="M58" s="477">
        <v>3</v>
      </c>
      <c r="N58" s="477">
        <v>773</v>
      </c>
      <c r="O58" s="477">
        <v>74</v>
      </c>
      <c r="P58" s="130">
        <v>30</v>
      </c>
      <c r="Q58" s="477">
        <v>11076</v>
      </c>
      <c r="R58" s="477">
        <v>772</v>
      </c>
      <c r="S58" s="477">
        <v>6</v>
      </c>
      <c r="T58" s="477">
        <v>1701</v>
      </c>
      <c r="U58" s="108">
        <v>140</v>
      </c>
      <c r="V58" s="551">
        <v>2</v>
      </c>
      <c r="W58" s="477">
        <v>761</v>
      </c>
      <c r="X58" s="477">
        <v>73</v>
      </c>
      <c r="Y58" s="551" t="s">
        <v>199</v>
      </c>
      <c r="Z58" s="551" t="s">
        <v>199</v>
      </c>
      <c r="AA58" s="551" t="s">
        <v>199</v>
      </c>
      <c r="AB58" s="477">
        <v>1</v>
      </c>
      <c r="AC58" s="477">
        <v>592</v>
      </c>
      <c r="AD58" s="477">
        <v>47</v>
      </c>
      <c r="AE58" s="482" t="s">
        <v>721</v>
      </c>
      <c r="AF58" s="482" t="s">
        <v>721</v>
      </c>
      <c r="AG58" s="2024" t="s">
        <v>721</v>
      </c>
      <c r="AH58" s="538" t="s">
        <v>304</v>
      </c>
      <c r="AI58" s="482" t="s">
        <v>304</v>
      </c>
      <c r="AJ58" s="482" t="s">
        <v>304</v>
      </c>
      <c r="AK58" s="482" t="s">
        <v>721</v>
      </c>
      <c r="AL58" s="482" t="s">
        <v>721</v>
      </c>
      <c r="AM58" s="111" t="s">
        <v>721</v>
      </c>
      <c r="AN58" s="559" t="s">
        <v>721</v>
      </c>
      <c r="AO58" s="482">
        <v>1</v>
      </c>
      <c r="AP58" s="128">
        <v>3</v>
      </c>
      <c r="AQ58" s="130">
        <v>7</v>
      </c>
      <c r="AR58" s="477">
        <v>1182049</v>
      </c>
      <c r="AS58" s="507">
        <v>2.6080000000000001</v>
      </c>
      <c r="AT58" s="477">
        <v>2236928</v>
      </c>
      <c r="AU58" s="552">
        <v>43855</v>
      </c>
      <c r="AV58" s="551">
        <v>15</v>
      </c>
      <c r="AW58" s="477" t="s">
        <v>304</v>
      </c>
      <c r="AX58" s="477" t="s">
        <v>304</v>
      </c>
      <c r="AY58" s="130">
        <v>10</v>
      </c>
      <c r="AZ58" s="477">
        <v>3</v>
      </c>
      <c r="BA58" s="477" t="s">
        <v>304</v>
      </c>
      <c r="BB58" s="477">
        <v>1</v>
      </c>
      <c r="BC58" s="477">
        <v>1</v>
      </c>
      <c r="BD58" s="477" t="s">
        <v>304</v>
      </c>
      <c r="BE58" s="477" t="s">
        <v>304</v>
      </c>
      <c r="BF58" s="108" t="s">
        <v>304</v>
      </c>
      <c r="BG58" s="526"/>
      <c r="BH58" s="531">
        <v>6</v>
      </c>
      <c r="BI58" s="477">
        <v>34514</v>
      </c>
      <c r="BJ58" s="477">
        <v>1</v>
      </c>
      <c r="BK58" s="130">
        <v>25000</v>
      </c>
      <c r="BL58" s="477">
        <v>5</v>
      </c>
      <c r="BM58" s="477">
        <v>6</v>
      </c>
      <c r="BN58" s="477">
        <v>118617</v>
      </c>
      <c r="BO58" s="477">
        <v>4</v>
      </c>
      <c r="BP58" s="477">
        <v>3018</v>
      </c>
      <c r="BQ58" s="477">
        <v>10</v>
      </c>
      <c r="BR58" s="108">
        <v>67</v>
      </c>
      <c r="BS58" s="618"/>
      <c r="BT58" s="1014">
        <v>87</v>
      </c>
      <c r="BU58" s="1015">
        <v>2003</v>
      </c>
      <c r="BV58" s="1348"/>
      <c r="BW58" s="531">
        <v>136</v>
      </c>
      <c r="BX58" s="477">
        <v>5440</v>
      </c>
      <c r="BY58" s="477">
        <v>6099</v>
      </c>
      <c r="BZ58" s="551">
        <v>12</v>
      </c>
      <c r="CA58" s="477">
        <v>480</v>
      </c>
      <c r="CB58" s="477">
        <v>664</v>
      </c>
      <c r="CC58" s="551">
        <v>2</v>
      </c>
      <c r="CD58" s="477">
        <v>80</v>
      </c>
      <c r="CE58" s="108">
        <v>87</v>
      </c>
      <c r="CF58" s="526"/>
      <c r="CG58" s="538">
        <v>470</v>
      </c>
      <c r="CH58" s="482">
        <v>76</v>
      </c>
      <c r="CI58" s="482">
        <v>18</v>
      </c>
      <c r="CJ58" s="482">
        <v>18</v>
      </c>
      <c r="CK58" s="482">
        <v>7</v>
      </c>
      <c r="CL58" s="128">
        <v>1</v>
      </c>
      <c r="CM58" s="128">
        <v>4</v>
      </c>
      <c r="CN58" s="482">
        <v>79</v>
      </c>
      <c r="CO58" s="128">
        <v>24550</v>
      </c>
      <c r="CP58" s="128">
        <v>305</v>
      </c>
      <c r="CQ58" s="128">
        <v>330</v>
      </c>
      <c r="CR58" s="111">
        <v>257</v>
      </c>
      <c r="CS58" s="526"/>
      <c r="CT58" s="538">
        <v>133</v>
      </c>
      <c r="CU58" s="128">
        <v>55</v>
      </c>
      <c r="CV58" s="128">
        <v>9</v>
      </c>
      <c r="CW58" s="128">
        <v>16</v>
      </c>
      <c r="CX58" s="128">
        <v>16</v>
      </c>
      <c r="CY58" s="129">
        <v>37</v>
      </c>
      <c r="CZ58" s="508" t="s">
        <v>304</v>
      </c>
      <c r="DA58" s="482">
        <v>1331224</v>
      </c>
      <c r="DB58" s="111">
        <v>128151</v>
      </c>
    </row>
    <row r="59" spans="1:106" ht="15.75" customHeight="1">
      <c r="A59" s="658" t="s">
        <v>187</v>
      </c>
      <c r="B59" s="1406">
        <v>4</v>
      </c>
      <c r="C59" s="1511">
        <v>114</v>
      </c>
      <c r="D59" s="1511">
        <v>30</v>
      </c>
      <c r="E59" s="1511">
        <v>7</v>
      </c>
      <c r="F59" s="1511">
        <v>6</v>
      </c>
      <c r="G59" s="1511">
        <v>573</v>
      </c>
      <c r="H59" s="1511">
        <v>398</v>
      </c>
      <c r="I59" s="1679">
        <v>191</v>
      </c>
      <c r="J59" s="1406">
        <v>42</v>
      </c>
      <c r="K59" s="1603">
        <v>10898</v>
      </c>
      <c r="L59" s="1605">
        <v>824</v>
      </c>
      <c r="M59" s="1603" t="s">
        <v>304</v>
      </c>
      <c r="N59" s="1603" t="s">
        <v>304</v>
      </c>
      <c r="O59" s="1603" t="s">
        <v>304</v>
      </c>
      <c r="P59" s="1605">
        <v>23</v>
      </c>
      <c r="Q59" s="1603">
        <v>5530</v>
      </c>
      <c r="R59" s="1603">
        <v>480</v>
      </c>
      <c r="S59" s="1603">
        <v>1</v>
      </c>
      <c r="T59" s="1603">
        <v>59</v>
      </c>
      <c r="U59" s="1650">
        <v>7</v>
      </c>
      <c r="V59" s="1511" t="s">
        <v>304</v>
      </c>
      <c r="W59" s="1603" t="s">
        <v>304</v>
      </c>
      <c r="X59" s="1603" t="s">
        <v>304</v>
      </c>
      <c r="Y59" s="1603" t="s">
        <v>304</v>
      </c>
      <c r="Z59" s="1603" t="s">
        <v>304</v>
      </c>
      <c r="AA59" s="1603" t="s">
        <v>304</v>
      </c>
      <c r="AB59" s="1603">
        <v>1</v>
      </c>
      <c r="AC59" s="1603">
        <v>477</v>
      </c>
      <c r="AD59" s="1603">
        <v>44</v>
      </c>
      <c r="AE59" s="1603">
        <v>12</v>
      </c>
      <c r="AF59" s="1603">
        <v>4427</v>
      </c>
      <c r="AG59" s="2137">
        <v>417</v>
      </c>
      <c r="AH59" s="1406" t="s">
        <v>304</v>
      </c>
      <c r="AI59" s="1603" t="s">
        <v>304</v>
      </c>
      <c r="AJ59" s="1603" t="s">
        <v>304</v>
      </c>
      <c r="AK59" s="1603">
        <v>1</v>
      </c>
      <c r="AL59" s="1603">
        <v>132</v>
      </c>
      <c r="AM59" s="1650">
        <v>27</v>
      </c>
      <c r="AN59" s="1511" t="s">
        <v>199</v>
      </c>
      <c r="AO59" s="1603">
        <v>1</v>
      </c>
      <c r="AP59" s="1605">
        <v>3</v>
      </c>
      <c r="AQ59" s="1605">
        <v>8</v>
      </c>
      <c r="AR59" s="1603">
        <v>849490</v>
      </c>
      <c r="AS59" s="1680">
        <v>3.5</v>
      </c>
      <c r="AT59" s="1603">
        <v>1026613</v>
      </c>
      <c r="AU59" s="1679">
        <v>2747</v>
      </c>
      <c r="AV59" s="1511">
        <v>20</v>
      </c>
      <c r="AW59" s="1603" t="s">
        <v>199</v>
      </c>
      <c r="AX59" s="1603">
        <v>2</v>
      </c>
      <c r="AY59" s="1605">
        <v>16</v>
      </c>
      <c r="AZ59" s="1603">
        <v>1</v>
      </c>
      <c r="BA59" s="1603" t="s">
        <v>199</v>
      </c>
      <c r="BB59" s="1603" t="s">
        <v>199</v>
      </c>
      <c r="BC59" s="1603" t="s">
        <v>199</v>
      </c>
      <c r="BD59" s="1603" t="s">
        <v>199</v>
      </c>
      <c r="BE59" s="1603">
        <v>1</v>
      </c>
      <c r="BF59" s="1650">
        <v>33</v>
      </c>
      <c r="BG59" s="802"/>
      <c r="BH59" s="1406">
        <v>9</v>
      </c>
      <c r="BI59" s="1603">
        <v>30098.74</v>
      </c>
      <c r="BJ59" s="1603">
        <v>1</v>
      </c>
      <c r="BK59" s="1605">
        <v>29754</v>
      </c>
      <c r="BL59" s="1603">
        <v>5</v>
      </c>
      <c r="BM59" s="1603">
        <v>5</v>
      </c>
      <c r="BN59" s="1603">
        <v>94095</v>
      </c>
      <c r="BO59" s="1603">
        <v>3</v>
      </c>
      <c r="BP59" s="1603">
        <v>4062</v>
      </c>
      <c r="BQ59" s="1603">
        <v>7</v>
      </c>
      <c r="BR59" s="1650">
        <v>36</v>
      </c>
      <c r="BS59" s="802"/>
      <c r="BT59" s="1515">
        <v>6</v>
      </c>
      <c r="BU59" s="1016">
        <v>4290</v>
      </c>
      <c r="BV59" s="1517"/>
      <c r="BW59" s="1406">
        <v>37</v>
      </c>
      <c r="BX59" s="1603">
        <v>3032</v>
      </c>
      <c r="BY59" s="1603">
        <v>2465</v>
      </c>
      <c r="BZ59" s="1511">
        <v>1</v>
      </c>
      <c r="CA59" s="1603">
        <v>47</v>
      </c>
      <c r="CB59" s="1603">
        <v>46</v>
      </c>
      <c r="CC59" s="1511" t="s">
        <v>199</v>
      </c>
      <c r="CD59" s="1603" t="s">
        <v>199</v>
      </c>
      <c r="CE59" s="1650" t="s">
        <v>199</v>
      </c>
      <c r="CF59" s="802"/>
      <c r="CG59" s="1406">
        <v>322</v>
      </c>
      <c r="CH59" s="1603">
        <v>42</v>
      </c>
      <c r="CI59" s="1603">
        <v>13</v>
      </c>
      <c r="CJ59" s="1603">
        <v>13</v>
      </c>
      <c r="CK59" s="1603">
        <v>6</v>
      </c>
      <c r="CL59" s="1605" t="s">
        <v>304</v>
      </c>
      <c r="CM59" s="1605">
        <v>4</v>
      </c>
      <c r="CN59" s="1603">
        <v>81</v>
      </c>
      <c r="CO59" s="1605">
        <v>17542</v>
      </c>
      <c r="CP59" s="1605">
        <v>113</v>
      </c>
      <c r="CQ59" s="1605">
        <v>245</v>
      </c>
      <c r="CR59" s="1650">
        <v>186</v>
      </c>
      <c r="CS59" s="802"/>
      <c r="CT59" s="1406">
        <v>159</v>
      </c>
      <c r="CU59" s="1605">
        <v>26</v>
      </c>
      <c r="CV59" s="1605">
        <v>52</v>
      </c>
      <c r="CW59" s="1605">
        <v>41</v>
      </c>
      <c r="CX59" s="1605">
        <v>13</v>
      </c>
      <c r="CY59" s="1681">
        <v>27</v>
      </c>
      <c r="CZ59" s="1682" t="s">
        <v>199</v>
      </c>
      <c r="DA59" s="1603">
        <v>1480152</v>
      </c>
      <c r="DB59" s="1650">
        <v>37353</v>
      </c>
    </row>
    <row r="60" spans="1:106" s="1207" customFormat="1" ht="15.75" customHeight="1">
      <c r="A60" s="656" t="s">
        <v>188</v>
      </c>
      <c r="B60" s="531">
        <v>17</v>
      </c>
      <c r="C60" s="551">
        <v>424</v>
      </c>
      <c r="D60" s="551">
        <v>84</v>
      </c>
      <c r="E60" s="551">
        <v>17</v>
      </c>
      <c r="F60" s="551">
        <v>11</v>
      </c>
      <c r="G60" s="551">
        <v>2022</v>
      </c>
      <c r="H60" s="551">
        <v>907</v>
      </c>
      <c r="I60" s="552">
        <v>208</v>
      </c>
      <c r="J60" s="531">
        <v>52</v>
      </c>
      <c r="K60" s="477">
        <v>21226</v>
      </c>
      <c r="L60" s="130">
        <v>1597</v>
      </c>
      <c r="M60" s="477">
        <v>1</v>
      </c>
      <c r="N60" s="477">
        <v>620</v>
      </c>
      <c r="O60" s="477">
        <v>27</v>
      </c>
      <c r="P60" s="130">
        <v>24</v>
      </c>
      <c r="Q60" s="477">
        <v>10594</v>
      </c>
      <c r="R60" s="477">
        <v>834</v>
      </c>
      <c r="S60" s="477">
        <v>5</v>
      </c>
      <c r="T60" s="477">
        <v>936</v>
      </c>
      <c r="U60" s="108">
        <v>82</v>
      </c>
      <c r="V60" s="551" t="s">
        <v>199</v>
      </c>
      <c r="W60" s="551" t="s">
        <v>199</v>
      </c>
      <c r="X60" s="551" t="s">
        <v>199</v>
      </c>
      <c r="Y60" s="551" t="s">
        <v>199</v>
      </c>
      <c r="Z60" s="551" t="s">
        <v>199</v>
      </c>
      <c r="AA60" s="551" t="s">
        <v>199</v>
      </c>
      <c r="AB60" s="551">
        <v>1</v>
      </c>
      <c r="AC60" s="551">
        <v>785</v>
      </c>
      <c r="AD60" s="551">
        <v>73</v>
      </c>
      <c r="AE60" s="477">
        <v>13</v>
      </c>
      <c r="AF60" s="477">
        <v>10426</v>
      </c>
      <c r="AG60" s="2095">
        <v>937</v>
      </c>
      <c r="AH60" s="531" t="s">
        <v>199</v>
      </c>
      <c r="AI60" s="477" t="s">
        <v>199</v>
      </c>
      <c r="AJ60" s="477" t="s">
        <v>199</v>
      </c>
      <c r="AK60" s="477">
        <v>6</v>
      </c>
      <c r="AL60" s="477">
        <v>937</v>
      </c>
      <c r="AM60" s="108">
        <v>61</v>
      </c>
      <c r="AN60" s="551" t="s">
        <v>199</v>
      </c>
      <c r="AO60" s="551" t="s">
        <v>199</v>
      </c>
      <c r="AP60" s="130">
        <v>4</v>
      </c>
      <c r="AQ60" s="130">
        <v>5</v>
      </c>
      <c r="AR60" s="477">
        <v>1300907</v>
      </c>
      <c r="AS60" s="507">
        <v>3.1924254842968556</v>
      </c>
      <c r="AT60" s="477">
        <v>2115765</v>
      </c>
      <c r="AU60" s="552">
        <v>2526</v>
      </c>
      <c r="AV60" s="551">
        <v>17</v>
      </c>
      <c r="AW60" s="477">
        <v>3</v>
      </c>
      <c r="AX60" s="551" t="s">
        <v>199</v>
      </c>
      <c r="AY60" s="130">
        <v>7</v>
      </c>
      <c r="AZ60" s="477">
        <v>5</v>
      </c>
      <c r="BA60" s="477">
        <v>1</v>
      </c>
      <c r="BB60" s="551" t="s">
        <v>199</v>
      </c>
      <c r="BC60" s="551" t="s">
        <v>199</v>
      </c>
      <c r="BD60" s="551" t="s">
        <v>199</v>
      </c>
      <c r="BE60" s="477">
        <v>1</v>
      </c>
      <c r="BF60" s="1068" t="s">
        <v>199</v>
      </c>
      <c r="BG60" s="526"/>
      <c r="BH60" s="531">
        <v>13</v>
      </c>
      <c r="BI60" s="477">
        <v>34767</v>
      </c>
      <c r="BJ60" s="477">
        <v>1</v>
      </c>
      <c r="BK60" s="130">
        <v>52622</v>
      </c>
      <c r="BL60" s="477">
        <v>9</v>
      </c>
      <c r="BM60" s="477">
        <v>9</v>
      </c>
      <c r="BN60" s="477">
        <v>90664</v>
      </c>
      <c r="BO60" s="477">
        <v>6</v>
      </c>
      <c r="BP60" s="477">
        <v>2337</v>
      </c>
      <c r="BQ60" s="477">
        <v>11</v>
      </c>
      <c r="BR60" s="108">
        <v>39</v>
      </c>
      <c r="BS60" s="526"/>
      <c r="BT60" s="553">
        <v>2</v>
      </c>
      <c r="BU60" s="554">
        <v>1500</v>
      </c>
      <c r="BV60" s="1310"/>
      <c r="BW60" s="531" t="s">
        <v>304</v>
      </c>
      <c r="BX60" s="477" t="s">
        <v>304</v>
      </c>
      <c r="BY60" s="477" t="s">
        <v>304</v>
      </c>
      <c r="BZ60" s="551">
        <v>48</v>
      </c>
      <c r="CA60" s="477">
        <v>4245</v>
      </c>
      <c r="CB60" s="477">
        <v>3998</v>
      </c>
      <c r="CC60" s="551">
        <v>43</v>
      </c>
      <c r="CD60" s="477">
        <v>1562</v>
      </c>
      <c r="CE60" s="108">
        <v>1462</v>
      </c>
      <c r="CF60" s="526"/>
      <c r="CG60" s="531">
        <v>514</v>
      </c>
      <c r="CH60" s="477">
        <v>77</v>
      </c>
      <c r="CI60" s="477">
        <v>19</v>
      </c>
      <c r="CJ60" s="477">
        <v>19</v>
      </c>
      <c r="CK60" s="477">
        <v>5</v>
      </c>
      <c r="CL60" s="130">
        <v>4</v>
      </c>
      <c r="CM60" s="130">
        <v>5</v>
      </c>
      <c r="CN60" s="477">
        <v>182</v>
      </c>
      <c r="CO60" s="130">
        <v>27345</v>
      </c>
      <c r="CP60" s="130">
        <v>183</v>
      </c>
      <c r="CQ60" s="130">
        <v>195</v>
      </c>
      <c r="CR60" s="108">
        <v>161</v>
      </c>
      <c r="CS60" s="526"/>
      <c r="CT60" s="531">
        <v>213</v>
      </c>
      <c r="CU60" s="130">
        <v>41</v>
      </c>
      <c r="CV60" s="130">
        <v>7</v>
      </c>
      <c r="CW60" s="130">
        <v>103</v>
      </c>
      <c r="CX60" s="130">
        <v>59</v>
      </c>
      <c r="CY60" s="131">
        <v>3</v>
      </c>
      <c r="CZ60" s="226" t="s">
        <v>199</v>
      </c>
      <c r="DA60" s="477">
        <v>1423792</v>
      </c>
      <c r="DB60" s="108">
        <v>78325.570000000007</v>
      </c>
    </row>
    <row r="61" spans="1:106" ht="15.75" customHeight="1">
      <c r="A61" s="658" t="s">
        <v>189</v>
      </c>
      <c r="B61" s="1436">
        <v>4</v>
      </c>
      <c r="C61" s="1460">
        <v>170</v>
      </c>
      <c r="D61" s="1460">
        <v>51</v>
      </c>
      <c r="E61" s="1460">
        <v>20</v>
      </c>
      <c r="F61" s="1460">
        <v>13</v>
      </c>
      <c r="G61" s="1460">
        <v>2540</v>
      </c>
      <c r="H61" s="1460">
        <v>1365</v>
      </c>
      <c r="I61" s="1461">
        <v>577</v>
      </c>
      <c r="J61" s="1436">
        <v>59</v>
      </c>
      <c r="K61" s="486">
        <v>24802</v>
      </c>
      <c r="L61" s="1600">
        <v>1494</v>
      </c>
      <c r="M61" s="486">
        <v>1</v>
      </c>
      <c r="N61" s="486">
        <v>565</v>
      </c>
      <c r="O61" s="486">
        <v>28</v>
      </c>
      <c r="P61" s="1600">
        <v>29</v>
      </c>
      <c r="Q61" s="486">
        <v>12048</v>
      </c>
      <c r="R61" s="486">
        <v>877</v>
      </c>
      <c r="S61" s="486">
        <v>3</v>
      </c>
      <c r="T61" s="486">
        <v>1166</v>
      </c>
      <c r="U61" s="124">
        <v>89</v>
      </c>
      <c r="V61" s="1460" t="s">
        <v>304</v>
      </c>
      <c r="W61" s="486" t="s">
        <v>304</v>
      </c>
      <c r="X61" s="486" t="s">
        <v>304</v>
      </c>
      <c r="Y61" s="486" t="s">
        <v>304</v>
      </c>
      <c r="Z61" s="486" t="s">
        <v>304</v>
      </c>
      <c r="AA61" s="486" t="s">
        <v>304</v>
      </c>
      <c r="AB61" s="486" t="s">
        <v>304</v>
      </c>
      <c r="AC61" s="486" t="s">
        <v>304</v>
      </c>
      <c r="AD61" s="486" t="s">
        <v>304</v>
      </c>
      <c r="AE61" s="486">
        <v>16</v>
      </c>
      <c r="AF61" s="486">
        <v>14136</v>
      </c>
      <c r="AG61" s="2138">
        <v>1022</v>
      </c>
      <c r="AH61" s="1436" t="s">
        <v>304</v>
      </c>
      <c r="AI61" s="486" t="s">
        <v>304</v>
      </c>
      <c r="AJ61" s="486" t="s">
        <v>304</v>
      </c>
      <c r="AK61" s="486">
        <v>3</v>
      </c>
      <c r="AL61" s="486">
        <v>83</v>
      </c>
      <c r="AM61" s="124">
        <v>35</v>
      </c>
      <c r="AN61" s="1460" t="s">
        <v>304</v>
      </c>
      <c r="AO61" s="486" t="s">
        <v>304</v>
      </c>
      <c r="AP61" s="1600">
        <v>4</v>
      </c>
      <c r="AQ61" s="1600">
        <v>4</v>
      </c>
      <c r="AR61" s="486">
        <v>834708</v>
      </c>
      <c r="AS61" s="1668">
        <v>1.6835544906121609</v>
      </c>
      <c r="AT61" s="486">
        <v>1685712</v>
      </c>
      <c r="AU61" s="1461" t="s">
        <v>304</v>
      </c>
      <c r="AV61" s="1460">
        <v>12</v>
      </c>
      <c r="AW61" s="486">
        <v>1</v>
      </c>
      <c r="AX61" s="486" t="s">
        <v>304</v>
      </c>
      <c r="AY61" s="1600">
        <v>8</v>
      </c>
      <c r="AZ61" s="486">
        <v>3</v>
      </c>
      <c r="BA61" s="486" t="s">
        <v>304</v>
      </c>
      <c r="BB61" s="486" t="s">
        <v>304</v>
      </c>
      <c r="BC61" s="486" t="s">
        <v>304</v>
      </c>
      <c r="BD61" s="486" t="s">
        <v>304</v>
      </c>
      <c r="BE61" s="486" t="s">
        <v>304</v>
      </c>
      <c r="BF61" s="124">
        <v>41</v>
      </c>
      <c r="BG61" s="526"/>
      <c r="BH61" s="1436">
        <v>8</v>
      </c>
      <c r="BI61" s="486">
        <v>18950</v>
      </c>
      <c r="BJ61" s="486">
        <v>1</v>
      </c>
      <c r="BK61" s="1600">
        <v>16822</v>
      </c>
      <c r="BL61" s="486">
        <v>2</v>
      </c>
      <c r="BM61" s="486">
        <v>4</v>
      </c>
      <c r="BN61" s="486">
        <v>76185</v>
      </c>
      <c r="BO61" s="486">
        <v>3</v>
      </c>
      <c r="BP61" s="486">
        <v>4527</v>
      </c>
      <c r="BQ61" s="486">
        <v>5</v>
      </c>
      <c r="BR61" s="124">
        <v>39</v>
      </c>
      <c r="BS61" s="526"/>
      <c r="BT61" s="1464">
        <v>4</v>
      </c>
      <c r="BU61" s="1003">
        <v>3534</v>
      </c>
      <c r="BV61" s="1310"/>
      <c r="BW61" s="1436" t="s">
        <v>304</v>
      </c>
      <c r="BX61" s="486" t="s">
        <v>304</v>
      </c>
      <c r="BY61" s="486" t="s">
        <v>304</v>
      </c>
      <c r="BZ61" s="1460">
        <v>127</v>
      </c>
      <c r="CA61" s="486">
        <v>6023</v>
      </c>
      <c r="CB61" s="486">
        <v>6100</v>
      </c>
      <c r="CC61" s="1460">
        <v>16</v>
      </c>
      <c r="CD61" s="486">
        <v>631</v>
      </c>
      <c r="CE61" s="124">
        <v>573</v>
      </c>
      <c r="CF61" s="526"/>
      <c r="CG61" s="1436">
        <v>468</v>
      </c>
      <c r="CH61" s="486">
        <v>85</v>
      </c>
      <c r="CI61" s="486">
        <v>22</v>
      </c>
      <c r="CJ61" s="486">
        <v>21</v>
      </c>
      <c r="CK61" s="486">
        <v>4</v>
      </c>
      <c r="CL61" s="1600">
        <v>5</v>
      </c>
      <c r="CM61" s="1600">
        <v>2</v>
      </c>
      <c r="CN61" s="486">
        <v>110</v>
      </c>
      <c r="CO61" s="1600">
        <v>31543</v>
      </c>
      <c r="CP61" s="1600">
        <v>250</v>
      </c>
      <c r="CQ61" s="1600">
        <v>390</v>
      </c>
      <c r="CR61" s="124">
        <v>331</v>
      </c>
      <c r="CS61" s="526"/>
      <c r="CT61" s="1436">
        <v>109</v>
      </c>
      <c r="CU61" s="1600">
        <v>20</v>
      </c>
      <c r="CV61" s="1600">
        <v>5</v>
      </c>
      <c r="CW61" s="1600">
        <v>56</v>
      </c>
      <c r="CX61" s="1600">
        <v>11</v>
      </c>
      <c r="CY61" s="1670">
        <v>17</v>
      </c>
      <c r="CZ61" s="1671" t="s">
        <v>304</v>
      </c>
      <c r="DA61" s="486">
        <v>1573512</v>
      </c>
      <c r="DB61" s="124">
        <v>31549</v>
      </c>
    </row>
    <row r="62" spans="1:106" ht="15.75" customHeight="1">
      <c r="A62" s="656" t="s">
        <v>190</v>
      </c>
      <c r="B62" s="531">
        <v>1</v>
      </c>
      <c r="C62" s="551">
        <v>10</v>
      </c>
      <c r="D62" s="551">
        <v>4</v>
      </c>
      <c r="E62" s="551">
        <v>17</v>
      </c>
      <c r="F62" s="551">
        <v>15</v>
      </c>
      <c r="G62" s="551">
        <v>1329</v>
      </c>
      <c r="H62" s="551">
        <v>521</v>
      </c>
      <c r="I62" s="552">
        <v>225</v>
      </c>
      <c r="J62" s="531">
        <v>39</v>
      </c>
      <c r="K62" s="477">
        <v>13996</v>
      </c>
      <c r="L62" s="130">
        <v>1107</v>
      </c>
      <c r="M62" s="477">
        <v>2</v>
      </c>
      <c r="N62" s="477">
        <v>975</v>
      </c>
      <c r="O62" s="477">
        <v>55</v>
      </c>
      <c r="P62" s="130">
        <v>17</v>
      </c>
      <c r="Q62" s="477">
        <v>5287</v>
      </c>
      <c r="R62" s="477">
        <v>529</v>
      </c>
      <c r="S62" s="477">
        <v>8</v>
      </c>
      <c r="T62" s="477">
        <v>3385</v>
      </c>
      <c r="U62" s="108">
        <v>238</v>
      </c>
      <c r="V62" s="551">
        <v>2</v>
      </c>
      <c r="W62" s="477">
        <v>195</v>
      </c>
      <c r="X62" s="477">
        <v>45</v>
      </c>
      <c r="Y62" s="477" t="s">
        <v>304</v>
      </c>
      <c r="Z62" s="477" t="s">
        <v>304</v>
      </c>
      <c r="AA62" s="477" t="s">
        <v>304</v>
      </c>
      <c r="AB62" s="477">
        <v>1</v>
      </c>
      <c r="AC62" s="477">
        <v>832</v>
      </c>
      <c r="AD62" s="477">
        <v>70</v>
      </c>
      <c r="AE62" s="477">
        <v>13</v>
      </c>
      <c r="AF62" s="477">
        <v>8762</v>
      </c>
      <c r="AG62" s="2095" t="s">
        <v>721</v>
      </c>
      <c r="AH62" s="531">
        <v>1</v>
      </c>
      <c r="AI62" s="477">
        <v>24</v>
      </c>
      <c r="AJ62" s="477">
        <v>8</v>
      </c>
      <c r="AK62" s="477">
        <v>5</v>
      </c>
      <c r="AL62" s="477">
        <v>1077</v>
      </c>
      <c r="AM62" s="108" t="s">
        <v>721</v>
      </c>
      <c r="AN62" s="551" t="s">
        <v>304</v>
      </c>
      <c r="AO62" s="477" t="s">
        <v>304</v>
      </c>
      <c r="AP62" s="130">
        <v>10</v>
      </c>
      <c r="AQ62" s="130">
        <v>7</v>
      </c>
      <c r="AR62" s="477">
        <v>1189069</v>
      </c>
      <c r="AS62" s="507">
        <v>3.835347661025259</v>
      </c>
      <c r="AT62" s="1017">
        <v>2381248</v>
      </c>
      <c r="AU62" s="1018" t="s">
        <v>304</v>
      </c>
      <c r="AV62" s="551">
        <v>12</v>
      </c>
      <c r="AW62" s="477">
        <v>1</v>
      </c>
      <c r="AX62" s="477">
        <v>1</v>
      </c>
      <c r="AY62" s="130">
        <v>6</v>
      </c>
      <c r="AZ62" s="477">
        <v>1</v>
      </c>
      <c r="BA62" s="477" t="s">
        <v>304</v>
      </c>
      <c r="BB62" s="477">
        <v>1</v>
      </c>
      <c r="BC62" s="477">
        <v>1</v>
      </c>
      <c r="BD62" s="477" t="s">
        <v>304</v>
      </c>
      <c r="BE62" s="477">
        <v>1</v>
      </c>
      <c r="BF62" s="108">
        <v>55</v>
      </c>
      <c r="BG62" s="526"/>
      <c r="BH62" s="531">
        <v>3</v>
      </c>
      <c r="BI62" s="477">
        <v>26943</v>
      </c>
      <c r="BJ62" s="477">
        <v>1</v>
      </c>
      <c r="BK62" s="130">
        <v>39935</v>
      </c>
      <c r="BL62" s="477">
        <v>2</v>
      </c>
      <c r="BM62" s="477">
        <v>2</v>
      </c>
      <c r="BN62" s="477">
        <v>47200</v>
      </c>
      <c r="BO62" s="477">
        <v>4</v>
      </c>
      <c r="BP62" s="477">
        <v>3509</v>
      </c>
      <c r="BQ62" s="477">
        <v>3</v>
      </c>
      <c r="BR62" s="108">
        <v>28</v>
      </c>
      <c r="BS62" s="526"/>
      <c r="BT62" s="1014">
        <v>4</v>
      </c>
      <c r="BU62" s="1015">
        <v>1085</v>
      </c>
      <c r="BV62" s="1310"/>
      <c r="BW62" s="531">
        <v>79</v>
      </c>
      <c r="BX62" s="477">
        <v>4061</v>
      </c>
      <c r="BY62" s="477">
        <v>3675</v>
      </c>
      <c r="BZ62" s="551">
        <v>3</v>
      </c>
      <c r="CA62" s="477">
        <v>154</v>
      </c>
      <c r="CB62" s="477">
        <v>122</v>
      </c>
      <c r="CC62" s="551">
        <v>6</v>
      </c>
      <c r="CD62" s="477">
        <v>140</v>
      </c>
      <c r="CE62" s="108">
        <v>141</v>
      </c>
      <c r="CF62" s="526"/>
      <c r="CG62" s="531">
        <v>365</v>
      </c>
      <c r="CH62" s="477">
        <v>72</v>
      </c>
      <c r="CI62" s="477">
        <v>17</v>
      </c>
      <c r="CJ62" s="477">
        <v>16</v>
      </c>
      <c r="CK62" s="477">
        <v>4</v>
      </c>
      <c r="CL62" s="130" t="s">
        <v>304</v>
      </c>
      <c r="CM62" s="130">
        <v>4</v>
      </c>
      <c r="CN62" s="477">
        <v>86</v>
      </c>
      <c r="CO62" s="130">
        <v>20718</v>
      </c>
      <c r="CP62" s="130">
        <v>60</v>
      </c>
      <c r="CQ62" s="130">
        <v>180</v>
      </c>
      <c r="CR62" s="108">
        <v>277</v>
      </c>
      <c r="CS62" s="526"/>
      <c r="CT62" s="531">
        <v>187</v>
      </c>
      <c r="CU62" s="130">
        <v>9</v>
      </c>
      <c r="CV62" s="130">
        <v>1</v>
      </c>
      <c r="CW62" s="130">
        <v>148</v>
      </c>
      <c r="CX62" s="130">
        <v>17</v>
      </c>
      <c r="CY62" s="131">
        <v>12</v>
      </c>
      <c r="CZ62" s="509" t="s">
        <v>304</v>
      </c>
      <c r="DA62" s="477">
        <v>1318274.1499999999</v>
      </c>
      <c r="DB62" s="108">
        <v>23660.22</v>
      </c>
    </row>
    <row r="63" spans="1:106" customFormat="1" ht="15.75" customHeight="1">
      <c r="A63" s="1549" t="s">
        <v>191</v>
      </c>
      <c r="B63" s="1460" t="s">
        <v>199</v>
      </c>
      <c r="C63" s="1460" t="s">
        <v>199</v>
      </c>
      <c r="D63" s="1460" t="s">
        <v>199</v>
      </c>
      <c r="E63" s="1661">
        <v>9</v>
      </c>
      <c r="F63" s="1661">
        <v>9</v>
      </c>
      <c r="G63" s="1661">
        <v>1205</v>
      </c>
      <c r="H63" s="1661">
        <v>439</v>
      </c>
      <c r="I63" s="1683">
        <v>130</v>
      </c>
      <c r="J63" s="1586">
        <v>43</v>
      </c>
      <c r="K63" s="1588">
        <v>16318</v>
      </c>
      <c r="L63" s="1590">
        <v>1197</v>
      </c>
      <c r="M63" s="1588">
        <v>1</v>
      </c>
      <c r="N63" s="1469">
        <v>419</v>
      </c>
      <c r="O63" s="1469">
        <v>18</v>
      </c>
      <c r="P63" s="1590">
        <v>17</v>
      </c>
      <c r="Q63" s="1588">
        <v>7879</v>
      </c>
      <c r="R63" s="1588">
        <v>615</v>
      </c>
      <c r="S63" s="1588">
        <v>3</v>
      </c>
      <c r="T63" s="1469">
        <v>1079</v>
      </c>
      <c r="U63" s="1463">
        <v>57</v>
      </c>
      <c r="V63" s="1661" t="s">
        <v>199</v>
      </c>
      <c r="W63" s="1588" t="s">
        <v>199</v>
      </c>
      <c r="X63" s="1588" t="s">
        <v>199</v>
      </c>
      <c r="Y63" s="1588" t="s">
        <v>199</v>
      </c>
      <c r="Z63" s="1588" t="s">
        <v>199</v>
      </c>
      <c r="AA63" s="1588" t="s">
        <v>199</v>
      </c>
      <c r="AB63" s="1588">
        <v>2</v>
      </c>
      <c r="AC63" s="1588">
        <v>1430</v>
      </c>
      <c r="AD63" s="1588">
        <v>116</v>
      </c>
      <c r="AE63" s="1469">
        <v>10</v>
      </c>
      <c r="AF63" s="1469">
        <v>5575</v>
      </c>
      <c r="AG63" s="2138">
        <v>396</v>
      </c>
      <c r="AH63" s="1586" t="s">
        <v>199</v>
      </c>
      <c r="AI63" s="1588" t="s">
        <v>199</v>
      </c>
      <c r="AJ63" s="1588" t="s">
        <v>199</v>
      </c>
      <c r="AK63" s="1588">
        <v>2</v>
      </c>
      <c r="AL63" s="1469">
        <v>133</v>
      </c>
      <c r="AM63" s="1463">
        <v>19</v>
      </c>
      <c r="AN63" s="1661" t="s">
        <v>199</v>
      </c>
      <c r="AO63" s="1588" t="s">
        <v>199</v>
      </c>
      <c r="AP63" s="1590">
        <v>1</v>
      </c>
      <c r="AQ63" s="1590">
        <v>6</v>
      </c>
      <c r="AR63" s="1588">
        <v>883104</v>
      </c>
      <c r="AS63" s="1662">
        <v>2.95</v>
      </c>
      <c r="AT63" s="1588">
        <v>1309980</v>
      </c>
      <c r="AU63" s="1683">
        <v>11593</v>
      </c>
      <c r="AV63" s="1460">
        <v>2</v>
      </c>
      <c r="AW63" s="1661" t="s">
        <v>199</v>
      </c>
      <c r="AX63" s="1661" t="s">
        <v>199</v>
      </c>
      <c r="AY63" s="1661" t="s">
        <v>199</v>
      </c>
      <c r="AZ63" s="1684">
        <v>1</v>
      </c>
      <c r="BA63" s="1661" t="s">
        <v>199</v>
      </c>
      <c r="BB63" s="1684">
        <v>1</v>
      </c>
      <c r="BC63" s="1661" t="s">
        <v>199</v>
      </c>
      <c r="BD63" s="1661" t="s">
        <v>199</v>
      </c>
      <c r="BE63" s="1661" t="s">
        <v>199</v>
      </c>
      <c r="BF63" s="1642" t="s">
        <v>199</v>
      </c>
      <c r="BG63" s="2144"/>
      <c r="BH63" s="1661">
        <v>13</v>
      </c>
      <c r="BI63" s="1684">
        <v>25420</v>
      </c>
      <c r="BJ63" s="1661" t="s">
        <v>199</v>
      </c>
      <c r="BK63" s="1661" t="s">
        <v>199</v>
      </c>
      <c r="BL63" s="1595">
        <v>3</v>
      </c>
      <c r="BM63" s="1595">
        <v>4</v>
      </c>
      <c r="BN63" s="1595">
        <v>53347</v>
      </c>
      <c r="BO63" s="1595">
        <v>3</v>
      </c>
      <c r="BP63" s="1595">
        <v>2056.8000000000002</v>
      </c>
      <c r="BQ63" s="1595">
        <v>7</v>
      </c>
      <c r="BR63" s="1463">
        <v>29</v>
      </c>
      <c r="BS63" s="1685"/>
      <c r="BT63" s="1663">
        <v>8</v>
      </c>
      <c r="BU63" s="1003">
        <v>2591</v>
      </c>
      <c r="BV63" s="1347"/>
      <c r="BW63" s="1406" t="s">
        <v>199</v>
      </c>
      <c r="BX63" s="1407" t="s">
        <v>199</v>
      </c>
      <c r="BY63" s="1407" t="s">
        <v>199</v>
      </c>
      <c r="BZ63" s="1661">
        <v>92</v>
      </c>
      <c r="CA63" s="1588">
        <v>3778</v>
      </c>
      <c r="CB63" s="1588">
        <v>4182</v>
      </c>
      <c r="CC63" s="1661">
        <v>3</v>
      </c>
      <c r="CD63" s="1588">
        <v>95</v>
      </c>
      <c r="CE63" s="1642">
        <v>81</v>
      </c>
      <c r="CF63" s="1341"/>
      <c r="CG63" s="1586">
        <v>316</v>
      </c>
      <c r="CH63" s="1588">
        <v>32</v>
      </c>
      <c r="CI63" s="1588">
        <v>12</v>
      </c>
      <c r="CJ63" s="1588">
        <v>12</v>
      </c>
      <c r="CK63" s="1588">
        <v>3</v>
      </c>
      <c r="CL63" s="1407" t="s">
        <v>199</v>
      </c>
      <c r="CM63" s="1590">
        <v>4</v>
      </c>
      <c r="CN63" s="1588">
        <v>62</v>
      </c>
      <c r="CO63" s="1590">
        <v>17408</v>
      </c>
      <c r="CP63" s="1590">
        <v>229</v>
      </c>
      <c r="CQ63" s="1590">
        <v>11</v>
      </c>
      <c r="CR63" s="1642">
        <v>142</v>
      </c>
      <c r="CS63" s="1341"/>
      <c r="CT63" s="1436">
        <v>415</v>
      </c>
      <c r="CU63" s="1470">
        <v>44</v>
      </c>
      <c r="CV63" s="1470">
        <v>4</v>
      </c>
      <c r="CW63" s="1470">
        <v>341</v>
      </c>
      <c r="CX63" s="1470">
        <v>19</v>
      </c>
      <c r="CY63" s="1686">
        <v>7</v>
      </c>
      <c r="CZ63" s="1407" t="s">
        <v>199</v>
      </c>
      <c r="DA63" s="1469">
        <v>997717.14</v>
      </c>
      <c r="DB63" s="1463">
        <v>82954.34</v>
      </c>
    </row>
    <row r="64" spans="1:106" ht="15.75" customHeight="1">
      <c r="A64" s="656" t="s">
        <v>192</v>
      </c>
      <c r="B64" s="532">
        <v>1</v>
      </c>
      <c r="C64" s="477">
        <v>1</v>
      </c>
      <c r="D64" s="477">
        <v>3</v>
      </c>
      <c r="E64" s="477">
        <v>27</v>
      </c>
      <c r="F64" s="477">
        <v>12</v>
      </c>
      <c r="G64" s="477">
        <v>1477</v>
      </c>
      <c r="H64" s="477">
        <v>1189</v>
      </c>
      <c r="I64" s="108">
        <v>247</v>
      </c>
      <c r="J64" s="531">
        <v>67</v>
      </c>
      <c r="K64" s="477">
        <v>17429</v>
      </c>
      <c r="L64" s="130">
        <v>1363</v>
      </c>
      <c r="M64" s="477">
        <v>5</v>
      </c>
      <c r="N64" s="477">
        <v>1147</v>
      </c>
      <c r="O64" s="477">
        <v>83</v>
      </c>
      <c r="P64" s="130">
        <v>37</v>
      </c>
      <c r="Q64" s="130">
        <v>8157</v>
      </c>
      <c r="R64" s="130">
        <v>757</v>
      </c>
      <c r="S64" s="130">
        <v>12</v>
      </c>
      <c r="T64" s="130">
        <v>1461</v>
      </c>
      <c r="U64" s="1060">
        <v>120</v>
      </c>
      <c r="V64" s="551" t="s">
        <v>304</v>
      </c>
      <c r="W64" s="477" t="s">
        <v>304</v>
      </c>
      <c r="X64" s="477" t="s">
        <v>304</v>
      </c>
      <c r="Y64" s="477" t="s">
        <v>304</v>
      </c>
      <c r="Z64" s="477" t="s">
        <v>304</v>
      </c>
      <c r="AA64" s="477" t="s">
        <v>304</v>
      </c>
      <c r="AB64" s="477">
        <v>1</v>
      </c>
      <c r="AC64" s="477">
        <v>703</v>
      </c>
      <c r="AD64" s="130">
        <v>50</v>
      </c>
      <c r="AE64" s="477">
        <v>18</v>
      </c>
      <c r="AF64" s="477">
        <v>9211</v>
      </c>
      <c r="AG64" s="2095">
        <v>837</v>
      </c>
      <c r="AH64" s="531" t="s">
        <v>304</v>
      </c>
      <c r="AI64" s="477" t="s">
        <v>304</v>
      </c>
      <c r="AJ64" s="130" t="s">
        <v>304</v>
      </c>
      <c r="AK64" s="130">
        <v>2</v>
      </c>
      <c r="AL64" s="130">
        <v>1654</v>
      </c>
      <c r="AM64" s="108">
        <v>109</v>
      </c>
      <c r="AN64" s="618" t="s">
        <v>304</v>
      </c>
      <c r="AO64" s="477" t="s">
        <v>304</v>
      </c>
      <c r="AP64" s="477">
        <v>3</v>
      </c>
      <c r="AQ64" s="130">
        <v>2</v>
      </c>
      <c r="AR64" s="477">
        <v>1390354</v>
      </c>
      <c r="AS64" s="507">
        <v>3.6</v>
      </c>
      <c r="AT64" s="1019">
        <v>1650854</v>
      </c>
      <c r="AU64" s="1020">
        <v>12998</v>
      </c>
      <c r="AV64" s="531">
        <v>32</v>
      </c>
      <c r="AW64" s="477">
        <v>1</v>
      </c>
      <c r="AX64" s="477">
        <v>2</v>
      </c>
      <c r="AY64" s="130">
        <v>23</v>
      </c>
      <c r="AZ64" s="457">
        <v>5</v>
      </c>
      <c r="BA64" s="477" t="s">
        <v>304</v>
      </c>
      <c r="BB64" s="457" t="s">
        <v>304</v>
      </c>
      <c r="BC64" s="457" t="s">
        <v>304</v>
      </c>
      <c r="BD64" s="477" t="s">
        <v>304</v>
      </c>
      <c r="BE64" s="477">
        <v>1</v>
      </c>
      <c r="BF64" s="108">
        <v>16</v>
      </c>
      <c r="BG64" s="584"/>
      <c r="BH64" s="551">
        <v>8</v>
      </c>
      <c r="BI64" s="457">
        <v>21587</v>
      </c>
      <c r="BJ64" s="477">
        <v>3</v>
      </c>
      <c r="BK64" s="130">
        <v>102477</v>
      </c>
      <c r="BL64" s="457">
        <v>1</v>
      </c>
      <c r="BM64" s="457">
        <v>1</v>
      </c>
      <c r="BN64" s="477">
        <v>22000</v>
      </c>
      <c r="BO64" s="457">
        <v>5</v>
      </c>
      <c r="BP64" s="457">
        <v>5172</v>
      </c>
      <c r="BQ64" s="477">
        <v>10</v>
      </c>
      <c r="BR64" s="108">
        <v>52</v>
      </c>
      <c r="BS64" s="526"/>
      <c r="BT64" s="553">
        <v>2</v>
      </c>
      <c r="BU64" s="554">
        <v>2979</v>
      </c>
      <c r="BV64" s="1349"/>
      <c r="BW64" s="531" t="s">
        <v>304</v>
      </c>
      <c r="BX64" s="477" t="s">
        <v>304</v>
      </c>
      <c r="BY64" s="477" t="s">
        <v>304</v>
      </c>
      <c r="BZ64" s="551" t="s">
        <v>304</v>
      </c>
      <c r="CA64" s="477" t="s">
        <v>304</v>
      </c>
      <c r="CB64" s="477" t="s">
        <v>304</v>
      </c>
      <c r="CC64" s="551">
        <v>96</v>
      </c>
      <c r="CD64" s="477">
        <v>7023</v>
      </c>
      <c r="CE64" s="108">
        <v>6993</v>
      </c>
      <c r="CF64" s="526"/>
      <c r="CG64" s="532">
        <v>512</v>
      </c>
      <c r="CH64" s="477">
        <v>71</v>
      </c>
      <c r="CI64" s="477">
        <v>18</v>
      </c>
      <c r="CJ64" s="477">
        <v>18</v>
      </c>
      <c r="CK64" s="477">
        <v>3</v>
      </c>
      <c r="CL64" s="477" t="s">
        <v>304</v>
      </c>
      <c r="CM64" s="618">
        <v>18</v>
      </c>
      <c r="CN64" s="477">
        <v>81</v>
      </c>
      <c r="CO64" s="130">
        <v>26055</v>
      </c>
      <c r="CP64" s="130">
        <v>126</v>
      </c>
      <c r="CQ64" s="130">
        <v>236</v>
      </c>
      <c r="CR64" s="108">
        <v>265</v>
      </c>
      <c r="CS64" s="526"/>
      <c r="CT64" s="532">
        <v>217</v>
      </c>
      <c r="CU64" s="120">
        <v>14</v>
      </c>
      <c r="CV64" s="120">
        <v>3</v>
      </c>
      <c r="CW64" s="120">
        <v>128</v>
      </c>
      <c r="CX64" s="120">
        <v>56</v>
      </c>
      <c r="CY64" s="618">
        <v>16</v>
      </c>
      <c r="CZ64" s="551" t="s">
        <v>304</v>
      </c>
      <c r="DA64" s="477">
        <v>1859261</v>
      </c>
      <c r="DB64" s="108">
        <v>155476</v>
      </c>
    </row>
    <row r="65" spans="1:106" ht="15.75" customHeight="1">
      <c r="A65" s="658" t="s">
        <v>227</v>
      </c>
      <c r="B65" s="527">
        <v>1</v>
      </c>
      <c r="C65" s="486">
        <v>17</v>
      </c>
      <c r="D65" s="486">
        <v>4</v>
      </c>
      <c r="E65" s="486">
        <v>5</v>
      </c>
      <c r="F65" s="486">
        <v>4</v>
      </c>
      <c r="G65" s="486">
        <v>494</v>
      </c>
      <c r="H65" s="486">
        <v>123</v>
      </c>
      <c r="I65" s="124">
        <v>76</v>
      </c>
      <c r="J65" s="1436">
        <v>44</v>
      </c>
      <c r="K65" s="486">
        <v>12057</v>
      </c>
      <c r="L65" s="1600">
        <v>897</v>
      </c>
      <c r="M65" s="1600">
        <v>1</v>
      </c>
      <c r="N65" s="486">
        <v>157</v>
      </c>
      <c r="O65" s="486">
        <v>13</v>
      </c>
      <c r="P65" s="1600">
        <v>24</v>
      </c>
      <c r="Q65" s="1687" t="s">
        <v>723</v>
      </c>
      <c r="R65" s="1688" t="s">
        <v>723</v>
      </c>
      <c r="S65" s="1595">
        <v>3</v>
      </c>
      <c r="T65" s="1689" t="s">
        <v>723</v>
      </c>
      <c r="U65" s="1978" t="s">
        <v>723</v>
      </c>
      <c r="V65" s="1460">
        <v>2</v>
      </c>
      <c r="W65" s="486">
        <v>43</v>
      </c>
      <c r="X65" s="1460">
        <v>28</v>
      </c>
      <c r="Y65" s="486" t="s">
        <v>304</v>
      </c>
      <c r="Z65" s="486" t="s">
        <v>304</v>
      </c>
      <c r="AA65" s="1460" t="s">
        <v>304</v>
      </c>
      <c r="AB65" s="486" t="s">
        <v>304</v>
      </c>
      <c r="AC65" s="486" t="s">
        <v>304</v>
      </c>
      <c r="AD65" s="526" t="s">
        <v>304</v>
      </c>
      <c r="AE65" s="486">
        <v>12</v>
      </c>
      <c r="AF65" s="486">
        <v>5397</v>
      </c>
      <c r="AG65" s="2138">
        <v>478</v>
      </c>
      <c r="AH65" s="1436" t="s">
        <v>304</v>
      </c>
      <c r="AI65" s="486" t="s">
        <v>304</v>
      </c>
      <c r="AJ65" s="486" t="s">
        <v>304</v>
      </c>
      <c r="AK65" s="486">
        <v>2</v>
      </c>
      <c r="AL65" s="486">
        <v>260</v>
      </c>
      <c r="AM65" s="124">
        <v>55</v>
      </c>
      <c r="AN65" s="1460" t="s">
        <v>304</v>
      </c>
      <c r="AO65" s="486" t="s">
        <v>304</v>
      </c>
      <c r="AP65" s="486">
        <v>1</v>
      </c>
      <c r="AQ65" s="1600">
        <v>1</v>
      </c>
      <c r="AR65" s="486">
        <v>545926</v>
      </c>
      <c r="AS65" s="1668">
        <v>2.363</v>
      </c>
      <c r="AT65" s="486">
        <v>766157</v>
      </c>
      <c r="AU65" s="1461">
        <v>13027</v>
      </c>
      <c r="AV65" s="1460">
        <v>3</v>
      </c>
      <c r="AW65" s="486">
        <v>1</v>
      </c>
      <c r="AX65" s="486" t="s">
        <v>304</v>
      </c>
      <c r="AY65" s="486" t="s">
        <v>304</v>
      </c>
      <c r="AZ65" s="486" t="s">
        <v>304</v>
      </c>
      <c r="BA65" s="486" t="s">
        <v>304</v>
      </c>
      <c r="BB65" s="486" t="s">
        <v>304</v>
      </c>
      <c r="BC65" s="486" t="s">
        <v>304</v>
      </c>
      <c r="BD65" s="486">
        <v>1</v>
      </c>
      <c r="BE65" s="486">
        <v>1</v>
      </c>
      <c r="BF65" s="124" t="s">
        <v>304</v>
      </c>
      <c r="BG65" s="527"/>
      <c r="BH65" s="1460">
        <v>7</v>
      </c>
      <c r="BI65" s="486">
        <v>34567.83</v>
      </c>
      <c r="BJ65" s="486">
        <v>2</v>
      </c>
      <c r="BK65" s="486">
        <v>51441.36</v>
      </c>
      <c r="BL65" s="486">
        <v>5</v>
      </c>
      <c r="BM65" s="486">
        <v>5</v>
      </c>
      <c r="BN65" s="486">
        <v>63682.77</v>
      </c>
      <c r="BO65" s="486">
        <v>3</v>
      </c>
      <c r="BP65" s="486">
        <v>3935</v>
      </c>
      <c r="BQ65" s="486">
        <v>7</v>
      </c>
      <c r="BR65" s="1461">
        <v>36</v>
      </c>
      <c r="BS65" s="526"/>
      <c r="BT65" s="1690">
        <v>1</v>
      </c>
      <c r="BU65" s="1691" t="s">
        <v>304</v>
      </c>
      <c r="BV65" s="1310"/>
      <c r="BW65" s="527" t="s">
        <v>304</v>
      </c>
      <c r="BX65" s="486" t="s">
        <v>304</v>
      </c>
      <c r="BY65" s="486" t="s">
        <v>304</v>
      </c>
      <c r="BZ65" s="486">
        <v>74</v>
      </c>
      <c r="CA65" s="486">
        <v>2995</v>
      </c>
      <c r="CB65" s="486">
        <v>2708</v>
      </c>
      <c r="CC65" s="486" t="s">
        <v>304</v>
      </c>
      <c r="CD65" s="486" t="s">
        <v>304</v>
      </c>
      <c r="CE65" s="1461" t="s">
        <v>304</v>
      </c>
      <c r="CF65" s="526"/>
      <c r="CG65" s="527">
        <v>376</v>
      </c>
      <c r="CH65" s="486">
        <v>66</v>
      </c>
      <c r="CI65" s="486">
        <v>21</v>
      </c>
      <c r="CJ65" s="486">
        <v>21</v>
      </c>
      <c r="CK65" s="486">
        <v>3</v>
      </c>
      <c r="CL65" s="1407" t="s">
        <v>199</v>
      </c>
      <c r="CM65" s="486">
        <v>13</v>
      </c>
      <c r="CN65" s="486">
        <v>88</v>
      </c>
      <c r="CO65" s="1600">
        <v>18921</v>
      </c>
      <c r="CP65" s="1600">
        <v>117</v>
      </c>
      <c r="CQ65" s="1600">
        <v>269</v>
      </c>
      <c r="CR65" s="124">
        <v>145</v>
      </c>
      <c r="CS65" s="526"/>
      <c r="CT65" s="527">
        <v>62</v>
      </c>
      <c r="CU65" s="1522">
        <v>20</v>
      </c>
      <c r="CV65" s="1522">
        <v>5</v>
      </c>
      <c r="CW65" s="1522">
        <v>14</v>
      </c>
      <c r="CX65" s="1522">
        <v>5</v>
      </c>
      <c r="CY65" s="1522">
        <v>18</v>
      </c>
      <c r="CZ65" s="1407" t="s">
        <v>199</v>
      </c>
      <c r="DA65" s="486">
        <v>1178474</v>
      </c>
      <c r="DB65" s="124">
        <v>96369</v>
      </c>
    </row>
    <row r="66" spans="1:106" ht="15.75" customHeight="1">
      <c r="A66" s="656" t="s">
        <v>194</v>
      </c>
      <c r="B66" s="620">
        <v>10</v>
      </c>
      <c r="C66" s="482">
        <v>152</v>
      </c>
      <c r="D66" s="482">
        <v>46</v>
      </c>
      <c r="E66" s="482">
        <v>24</v>
      </c>
      <c r="F66" s="482">
        <v>18</v>
      </c>
      <c r="G66" s="482">
        <v>2943</v>
      </c>
      <c r="H66" s="482">
        <v>371</v>
      </c>
      <c r="I66" s="111">
        <v>297</v>
      </c>
      <c r="J66" s="538">
        <v>55</v>
      </c>
      <c r="K66" s="482">
        <v>24383</v>
      </c>
      <c r="L66" s="128">
        <v>1722</v>
      </c>
      <c r="M66" s="482">
        <v>1</v>
      </c>
      <c r="N66" s="482">
        <v>599</v>
      </c>
      <c r="O66" s="482">
        <v>34</v>
      </c>
      <c r="P66" s="128">
        <v>28</v>
      </c>
      <c r="Q66" s="128">
        <v>12021</v>
      </c>
      <c r="R66" s="128">
        <v>913</v>
      </c>
      <c r="S66" s="128">
        <v>5</v>
      </c>
      <c r="T66" s="128">
        <v>1262</v>
      </c>
      <c r="U66" s="1979">
        <v>148</v>
      </c>
      <c r="V66" s="559">
        <v>1</v>
      </c>
      <c r="W66" s="482">
        <v>898</v>
      </c>
      <c r="X66" s="482">
        <v>74</v>
      </c>
      <c r="Y66" s="477" t="s">
        <v>199</v>
      </c>
      <c r="Z66" s="477" t="s">
        <v>304</v>
      </c>
      <c r="AA66" s="477" t="s">
        <v>304</v>
      </c>
      <c r="AB66" s="477" t="s">
        <v>304</v>
      </c>
      <c r="AC66" s="477" t="s">
        <v>304</v>
      </c>
      <c r="AD66" s="130" t="s">
        <v>304</v>
      </c>
      <c r="AE66" s="482">
        <v>18</v>
      </c>
      <c r="AF66" s="482">
        <v>13686</v>
      </c>
      <c r="AG66" s="2024">
        <v>1385</v>
      </c>
      <c r="AH66" s="531" t="s">
        <v>304</v>
      </c>
      <c r="AI66" s="477" t="s">
        <v>304</v>
      </c>
      <c r="AJ66" s="130" t="s">
        <v>304</v>
      </c>
      <c r="AK66" s="128">
        <v>2</v>
      </c>
      <c r="AL66" s="128">
        <v>1422</v>
      </c>
      <c r="AM66" s="111">
        <v>115</v>
      </c>
      <c r="AN66" s="618" t="s">
        <v>304</v>
      </c>
      <c r="AO66" s="477" t="s">
        <v>304</v>
      </c>
      <c r="AP66" s="482">
        <v>7</v>
      </c>
      <c r="AQ66" s="128">
        <v>2</v>
      </c>
      <c r="AR66" s="482">
        <v>837109</v>
      </c>
      <c r="AS66" s="995">
        <v>1.8</v>
      </c>
      <c r="AT66" s="1021">
        <v>1428841</v>
      </c>
      <c r="AU66" s="1022">
        <v>6</v>
      </c>
      <c r="AV66" s="559">
        <v>13</v>
      </c>
      <c r="AW66" s="482" t="s">
        <v>304</v>
      </c>
      <c r="AX66" s="482">
        <v>1</v>
      </c>
      <c r="AY66" s="128">
        <v>7</v>
      </c>
      <c r="AZ66" s="482">
        <v>3</v>
      </c>
      <c r="BA66" s="482" t="s">
        <v>304</v>
      </c>
      <c r="BB66" s="482">
        <v>1</v>
      </c>
      <c r="BC66" s="482" t="s">
        <v>304</v>
      </c>
      <c r="BD66" s="482" t="s">
        <v>304</v>
      </c>
      <c r="BE66" s="482">
        <v>1</v>
      </c>
      <c r="BF66" s="111">
        <v>13</v>
      </c>
      <c r="BG66" s="527"/>
      <c r="BH66" s="559">
        <v>6</v>
      </c>
      <c r="BI66" s="482">
        <v>19329</v>
      </c>
      <c r="BJ66" s="482">
        <v>1</v>
      </c>
      <c r="BK66" s="128">
        <v>29905</v>
      </c>
      <c r="BL66" s="482">
        <v>6</v>
      </c>
      <c r="BM66" s="482">
        <v>9</v>
      </c>
      <c r="BN66" s="482">
        <v>74217</v>
      </c>
      <c r="BO66" s="482">
        <v>3</v>
      </c>
      <c r="BP66" s="482">
        <v>2365</v>
      </c>
      <c r="BQ66" s="482">
        <v>10</v>
      </c>
      <c r="BR66" s="111">
        <v>43</v>
      </c>
      <c r="BS66" s="526"/>
      <c r="BT66" s="996">
        <v>3</v>
      </c>
      <c r="BU66" s="997">
        <v>1201</v>
      </c>
      <c r="BV66" s="1349"/>
      <c r="BW66" s="674" t="s">
        <v>199</v>
      </c>
      <c r="BX66" s="226" t="s">
        <v>199</v>
      </c>
      <c r="BY66" s="226" t="s">
        <v>199</v>
      </c>
      <c r="BZ66" s="559">
        <v>55</v>
      </c>
      <c r="CA66" s="482">
        <v>6605</v>
      </c>
      <c r="CB66" s="482">
        <v>5116</v>
      </c>
      <c r="CC66" s="559">
        <v>16</v>
      </c>
      <c r="CD66" s="482">
        <v>901</v>
      </c>
      <c r="CE66" s="111">
        <v>836</v>
      </c>
      <c r="CF66" s="526"/>
      <c r="CG66" s="620">
        <v>494</v>
      </c>
      <c r="CH66" s="482">
        <v>79</v>
      </c>
      <c r="CI66" s="482">
        <v>17</v>
      </c>
      <c r="CJ66" s="482">
        <v>17</v>
      </c>
      <c r="CK66" s="482">
        <v>3</v>
      </c>
      <c r="CL66" s="482">
        <v>2</v>
      </c>
      <c r="CM66" s="621">
        <v>9</v>
      </c>
      <c r="CN66" s="482">
        <v>121</v>
      </c>
      <c r="CO66" s="128">
        <v>24971</v>
      </c>
      <c r="CP66" s="128">
        <v>247</v>
      </c>
      <c r="CQ66" s="128">
        <v>115</v>
      </c>
      <c r="CR66" s="111">
        <v>123</v>
      </c>
      <c r="CS66" s="526"/>
      <c r="CT66" s="620">
        <v>12</v>
      </c>
      <c r="CU66" s="114">
        <v>4</v>
      </c>
      <c r="CV66" s="226" t="s">
        <v>199</v>
      </c>
      <c r="CW66" s="114">
        <v>1</v>
      </c>
      <c r="CX66" s="114">
        <v>6</v>
      </c>
      <c r="CY66" s="621">
        <v>1</v>
      </c>
      <c r="CZ66" s="226" t="s">
        <v>199</v>
      </c>
      <c r="DA66" s="482">
        <v>1352777.02</v>
      </c>
      <c r="DB66" s="111">
        <v>26279.55</v>
      </c>
    </row>
    <row r="67" spans="1:106" ht="15.75" customHeight="1">
      <c r="A67" s="658" t="s">
        <v>195</v>
      </c>
      <c r="B67" s="1460" t="s">
        <v>199</v>
      </c>
      <c r="C67" s="1603" t="s">
        <v>304</v>
      </c>
      <c r="D67" s="1603" t="s">
        <v>304</v>
      </c>
      <c r="E67" s="1603">
        <v>14</v>
      </c>
      <c r="F67" s="1603">
        <v>13</v>
      </c>
      <c r="G67" s="1603">
        <v>564</v>
      </c>
      <c r="H67" s="1603">
        <v>490</v>
      </c>
      <c r="I67" s="1650">
        <v>74</v>
      </c>
      <c r="J67" s="1406">
        <v>47</v>
      </c>
      <c r="K67" s="1603">
        <v>21532</v>
      </c>
      <c r="L67" s="1605">
        <v>1540</v>
      </c>
      <c r="M67" s="1605">
        <v>1</v>
      </c>
      <c r="N67" s="1603">
        <v>579</v>
      </c>
      <c r="O67" s="1603">
        <v>31</v>
      </c>
      <c r="P67" s="1605">
        <v>26</v>
      </c>
      <c r="Q67" s="1605">
        <v>9875</v>
      </c>
      <c r="R67" s="1603">
        <v>797</v>
      </c>
      <c r="S67" s="1603">
        <v>8</v>
      </c>
      <c r="T67" s="1603">
        <v>2284</v>
      </c>
      <c r="U67" s="1650">
        <v>196</v>
      </c>
      <c r="V67" s="1460" t="s">
        <v>199</v>
      </c>
      <c r="W67" s="1460" t="s">
        <v>199</v>
      </c>
      <c r="X67" s="1460" t="s">
        <v>199</v>
      </c>
      <c r="Y67" s="1460" t="s">
        <v>199</v>
      </c>
      <c r="Z67" s="1460" t="s">
        <v>199</v>
      </c>
      <c r="AA67" s="1460" t="s">
        <v>199</v>
      </c>
      <c r="AB67" s="1460" t="s">
        <v>199</v>
      </c>
      <c r="AC67" s="1460" t="s">
        <v>199</v>
      </c>
      <c r="AD67" s="1460" t="s">
        <v>199</v>
      </c>
      <c r="AE67" s="1603">
        <v>15</v>
      </c>
      <c r="AF67" s="1603">
        <v>13409</v>
      </c>
      <c r="AG67" s="2137">
        <v>1248</v>
      </c>
      <c r="AH67" s="1460" t="s">
        <v>199</v>
      </c>
      <c r="AI67" s="1460" t="s">
        <v>199</v>
      </c>
      <c r="AJ67" s="1460" t="s">
        <v>199</v>
      </c>
      <c r="AK67" s="1603">
        <v>2</v>
      </c>
      <c r="AL67" s="1603">
        <v>290</v>
      </c>
      <c r="AM67" s="1650">
        <v>93</v>
      </c>
      <c r="AN67" s="1511" t="s">
        <v>199</v>
      </c>
      <c r="AO67" s="1603">
        <v>1</v>
      </c>
      <c r="AP67" s="1603">
        <v>5</v>
      </c>
      <c r="AQ67" s="1605">
        <v>2</v>
      </c>
      <c r="AR67" s="1603">
        <v>759780</v>
      </c>
      <c r="AS67" s="1692">
        <v>1.9368604597806636</v>
      </c>
      <c r="AT67" s="1603">
        <v>832248</v>
      </c>
      <c r="AU67" s="1679">
        <v>3930</v>
      </c>
      <c r="AV67" s="1511">
        <v>13</v>
      </c>
      <c r="AW67" s="1603">
        <v>1</v>
      </c>
      <c r="AX67" s="1603">
        <v>1</v>
      </c>
      <c r="AY67" s="1603">
        <v>5</v>
      </c>
      <c r="AZ67" s="1603">
        <v>2</v>
      </c>
      <c r="BA67" s="1603" t="s">
        <v>304</v>
      </c>
      <c r="BB67" s="1603">
        <v>1</v>
      </c>
      <c r="BC67" s="1603" t="s">
        <v>763</v>
      </c>
      <c r="BD67" s="1603">
        <v>1</v>
      </c>
      <c r="BE67" s="1603" t="s">
        <v>304</v>
      </c>
      <c r="BF67" s="1650">
        <v>1</v>
      </c>
      <c r="BG67" s="802"/>
      <c r="BH67" s="1410">
        <v>16</v>
      </c>
      <c r="BI67" s="1603">
        <v>35342</v>
      </c>
      <c r="BJ67" s="1603">
        <v>2</v>
      </c>
      <c r="BK67" s="1603">
        <v>64890</v>
      </c>
      <c r="BL67" s="1603">
        <v>5</v>
      </c>
      <c r="BM67" s="1603">
        <v>7</v>
      </c>
      <c r="BN67" s="1603">
        <v>154925</v>
      </c>
      <c r="BO67" s="1603">
        <v>2</v>
      </c>
      <c r="BP67" s="1603">
        <v>740</v>
      </c>
      <c r="BQ67" s="1603">
        <v>7</v>
      </c>
      <c r="BR67" s="1679">
        <v>44</v>
      </c>
      <c r="BS67" s="802"/>
      <c r="BT67" s="1693">
        <v>4</v>
      </c>
      <c r="BU67" s="1694">
        <v>1867</v>
      </c>
      <c r="BV67" s="1517"/>
      <c r="BW67" s="1410" t="s">
        <v>304</v>
      </c>
      <c r="BX67" s="1603" t="s">
        <v>304</v>
      </c>
      <c r="BY67" s="1603" t="s">
        <v>304</v>
      </c>
      <c r="BZ67" s="1603">
        <v>63</v>
      </c>
      <c r="CA67" s="1603">
        <v>4614</v>
      </c>
      <c r="CB67" s="1603">
        <v>4884</v>
      </c>
      <c r="CC67" s="1603" t="s">
        <v>304</v>
      </c>
      <c r="CD67" s="1603" t="s">
        <v>304</v>
      </c>
      <c r="CE67" s="1679" t="s">
        <v>304</v>
      </c>
      <c r="CF67" s="802"/>
      <c r="CG67" s="1410">
        <v>355</v>
      </c>
      <c r="CH67" s="1603">
        <v>68</v>
      </c>
      <c r="CI67" s="1603">
        <v>14</v>
      </c>
      <c r="CJ67" s="1603">
        <v>14</v>
      </c>
      <c r="CK67" s="1603">
        <v>2</v>
      </c>
      <c r="CL67" s="1603">
        <v>1</v>
      </c>
      <c r="CM67" s="1603">
        <v>6</v>
      </c>
      <c r="CN67" s="1603">
        <v>101</v>
      </c>
      <c r="CO67" s="1605">
        <v>22785</v>
      </c>
      <c r="CP67" s="1605">
        <v>89</v>
      </c>
      <c r="CQ67" s="1605">
        <v>718</v>
      </c>
      <c r="CR67" s="1650">
        <v>232</v>
      </c>
      <c r="CS67" s="802"/>
      <c r="CT67" s="1410">
        <v>175</v>
      </c>
      <c r="CU67" s="1695">
        <v>38</v>
      </c>
      <c r="CV67" s="1695">
        <v>8</v>
      </c>
      <c r="CW67" s="1695">
        <v>68</v>
      </c>
      <c r="CX67" s="1695">
        <v>12</v>
      </c>
      <c r="CY67" s="1695">
        <v>32</v>
      </c>
      <c r="CZ67" s="1695">
        <v>17</v>
      </c>
      <c r="DA67" s="1603">
        <v>1299768.01</v>
      </c>
      <c r="DB67" s="1650">
        <v>11258</v>
      </c>
    </row>
    <row r="68" spans="1:106" ht="15.75" customHeight="1">
      <c r="A68" s="656" t="s">
        <v>196</v>
      </c>
      <c r="B68" s="620">
        <v>4</v>
      </c>
      <c r="C68" s="482">
        <v>65</v>
      </c>
      <c r="D68" s="482">
        <v>15</v>
      </c>
      <c r="E68" s="482">
        <v>18</v>
      </c>
      <c r="F68" s="621">
        <v>9</v>
      </c>
      <c r="G68" s="477">
        <v>2109</v>
      </c>
      <c r="H68" s="482">
        <v>793</v>
      </c>
      <c r="I68" s="108">
        <v>257</v>
      </c>
      <c r="J68" s="531">
        <v>78</v>
      </c>
      <c r="K68" s="477">
        <v>31763</v>
      </c>
      <c r="L68" s="130">
        <v>2020</v>
      </c>
      <c r="M68" s="130">
        <v>3</v>
      </c>
      <c r="N68" s="477">
        <v>987</v>
      </c>
      <c r="O68" s="477">
        <v>58</v>
      </c>
      <c r="P68" s="130">
        <v>39</v>
      </c>
      <c r="Q68" s="477">
        <v>16210</v>
      </c>
      <c r="R68" s="130">
        <v>1156</v>
      </c>
      <c r="S68" s="477">
        <v>7</v>
      </c>
      <c r="T68" s="477">
        <v>1809</v>
      </c>
      <c r="U68" s="108">
        <v>155</v>
      </c>
      <c r="V68" s="551" t="s">
        <v>304</v>
      </c>
      <c r="W68" s="477" t="s">
        <v>304</v>
      </c>
      <c r="X68" s="551" t="s">
        <v>304</v>
      </c>
      <c r="Y68" s="477" t="s">
        <v>304</v>
      </c>
      <c r="Z68" s="477" t="s">
        <v>304</v>
      </c>
      <c r="AA68" s="551" t="s">
        <v>304</v>
      </c>
      <c r="AB68" s="477">
        <v>3</v>
      </c>
      <c r="AC68" s="477">
        <v>1950</v>
      </c>
      <c r="AD68" s="618">
        <v>181</v>
      </c>
      <c r="AE68" s="477">
        <v>20</v>
      </c>
      <c r="AF68" s="477">
        <v>15189</v>
      </c>
      <c r="AG68" s="2095">
        <v>1226</v>
      </c>
      <c r="AH68" s="531" t="s">
        <v>304</v>
      </c>
      <c r="AI68" s="477" t="s">
        <v>304</v>
      </c>
      <c r="AJ68" s="477" t="s">
        <v>304</v>
      </c>
      <c r="AK68" s="477">
        <v>1</v>
      </c>
      <c r="AL68" s="477">
        <v>2260</v>
      </c>
      <c r="AM68" s="108">
        <v>35</v>
      </c>
      <c r="AN68" s="551" t="s">
        <v>304</v>
      </c>
      <c r="AO68" s="477" t="s">
        <v>304</v>
      </c>
      <c r="AP68" s="477">
        <v>7</v>
      </c>
      <c r="AQ68" s="130">
        <v>2</v>
      </c>
      <c r="AR68" s="477">
        <v>1012174</v>
      </c>
      <c r="AS68" s="1886">
        <v>1.72</v>
      </c>
      <c r="AT68" s="477">
        <v>1967644</v>
      </c>
      <c r="AU68" s="552">
        <v>4190</v>
      </c>
      <c r="AV68" s="551">
        <v>19</v>
      </c>
      <c r="AW68" s="477">
        <v>3</v>
      </c>
      <c r="AX68" s="477">
        <v>1</v>
      </c>
      <c r="AY68" s="477">
        <v>7</v>
      </c>
      <c r="AZ68" s="477">
        <v>6</v>
      </c>
      <c r="BA68" s="551" t="s">
        <v>304</v>
      </c>
      <c r="BB68" s="482">
        <v>1</v>
      </c>
      <c r="BC68" s="482" t="s">
        <v>304</v>
      </c>
      <c r="BD68" s="482" t="s">
        <v>304</v>
      </c>
      <c r="BE68" s="482">
        <v>1</v>
      </c>
      <c r="BF68" s="111">
        <v>14</v>
      </c>
      <c r="BG68" s="526"/>
      <c r="BH68" s="532">
        <v>9</v>
      </c>
      <c r="BI68" s="477">
        <v>63287</v>
      </c>
      <c r="BJ68" s="477">
        <v>1</v>
      </c>
      <c r="BK68" s="477">
        <v>27950</v>
      </c>
      <c r="BL68" s="477">
        <v>2</v>
      </c>
      <c r="BM68" s="477">
        <v>2</v>
      </c>
      <c r="BN68" s="477">
        <v>38122</v>
      </c>
      <c r="BO68" s="477">
        <v>8</v>
      </c>
      <c r="BP68" s="477">
        <v>20848</v>
      </c>
      <c r="BQ68" s="477">
        <v>31</v>
      </c>
      <c r="BR68" s="552">
        <v>93</v>
      </c>
      <c r="BS68" s="526"/>
      <c r="BT68" s="1023">
        <v>2</v>
      </c>
      <c r="BU68" s="1010">
        <v>2942</v>
      </c>
      <c r="BV68" s="1310"/>
      <c r="BW68" s="532" t="s">
        <v>304</v>
      </c>
      <c r="BX68" s="477" t="s">
        <v>304</v>
      </c>
      <c r="BY68" s="477" t="s">
        <v>304</v>
      </c>
      <c r="BZ68" s="482">
        <v>180</v>
      </c>
      <c r="CA68" s="482">
        <v>8970</v>
      </c>
      <c r="CB68" s="482">
        <v>7827</v>
      </c>
      <c r="CC68" s="482">
        <v>49</v>
      </c>
      <c r="CD68" s="482">
        <v>1719</v>
      </c>
      <c r="CE68" s="659">
        <v>1459</v>
      </c>
      <c r="CF68" s="526"/>
      <c r="CG68" s="620">
        <v>537</v>
      </c>
      <c r="CH68" s="482">
        <v>107</v>
      </c>
      <c r="CI68" s="482">
        <v>24</v>
      </c>
      <c r="CJ68" s="482">
        <v>24</v>
      </c>
      <c r="CK68" s="482">
        <v>3</v>
      </c>
      <c r="CL68" s="482" t="s">
        <v>304</v>
      </c>
      <c r="CM68" s="482">
        <v>18</v>
      </c>
      <c r="CN68" s="482">
        <v>133</v>
      </c>
      <c r="CO68" s="128">
        <v>38648</v>
      </c>
      <c r="CP68" s="128">
        <v>120</v>
      </c>
      <c r="CQ68" s="130">
        <v>800</v>
      </c>
      <c r="CR68" s="108">
        <v>240</v>
      </c>
      <c r="CS68" s="526"/>
      <c r="CT68" s="620">
        <v>205</v>
      </c>
      <c r="CU68" s="114">
        <v>34</v>
      </c>
      <c r="CV68" s="114">
        <v>3</v>
      </c>
      <c r="CW68" s="114">
        <v>86</v>
      </c>
      <c r="CX68" s="114">
        <v>18</v>
      </c>
      <c r="CY68" s="114">
        <v>64</v>
      </c>
      <c r="CZ68" s="120" t="s">
        <v>304</v>
      </c>
      <c r="DA68" s="482">
        <v>2258328</v>
      </c>
      <c r="DB68" s="111">
        <v>27526</v>
      </c>
    </row>
    <row r="69" spans="1:106" ht="15.75" customHeight="1" thickBot="1">
      <c r="A69" s="658" t="s">
        <v>197</v>
      </c>
      <c r="B69" s="1460" t="s">
        <v>199</v>
      </c>
      <c r="C69" s="1460" t="s">
        <v>199</v>
      </c>
      <c r="D69" s="1460" t="s">
        <v>199</v>
      </c>
      <c r="E69" s="486">
        <v>6</v>
      </c>
      <c r="F69" s="486">
        <v>2</v>
      </c>
      <c r="G69" s="486">
        <v>452</v>
      </c>
      <c r="H69" s="486">
        <v>99</v>
      </c>
      <c r="I69" s="124">
        <v>66</v>
      </c>
      <c r="J69" s="1436">
        <v>36</v>
      </c>
      <c r="K69" s="486">
        <v>18041</v>
      </c>
      <c r="L69" s="1600">
        <v>1272</v>
      </c>
      <c r="M69" s="1696" t="s">
        <v>304</v>
      </c>
      <c r="N69" s="1696" t="s">
        <v>304</v>
      </c>
      <c r="O69" s="1696" t="s">
        <v>304</v>
      </c>
      <c r="P69" s="1600">
        <v>18</v>
      </c>
      <c r="Q69" s="486">
        <v>8643</v>
      </c>
      <c r="R69" s="486">
        <v>713</v>
      </c>
      <c r="S69" s="486">
        <v>2</v>
      </c>
      <c r="T69" s="486">
        <v>1324</v>
      </c>
      <c r="U69" s="124">
        <v>91</v>
      </c>
      <c r="V69" s="1696" t="s">
        <v>304</v>
      </c>
      <c r="W69" s="1696" t="s">
        <v>304</v>
      </c>
      <c r="X69" s="1696" t="s">
        <v>304</v>
      </c>
      <c r="Y69" s="1696" t="s">
        <v>304</v>
      </c>
      <c r="Z69" s="1696" t="s">
        <v>304</v>
      </c>
      <c r="AA69" s="1696" t="s">
        <v>304</v>
      </c>
      <c r="AB69" s="1696" t="s">
        <v>304</v>
      </c>
      <c r="AC69" s="1696" t="s">
        <v>304</v>
      </c>
      <c r="AD69" s="1696" t="s">
        <v>304</v>
      </c>
      <c r="AE69" s="486">
        <v>2</v>
      </c>
      <c r="AF69" s="486">
        <v>2106</v>
      </c>
      <c r="AG69" s="2138">
        <v>155</v>
      </c>
      <c r="AH69" s="1696" t="s">
        <v>304</v>
      </c>
      <c r="AI69" s="1696" t="s">
        <v>304</v>
      </c>
      <c r="AJ69" s="1696" t="s">
        <v>304</v>
      </c>
      <c r="AK69" s="1696" t="s">
        <v>304</v>
      </c>
      <c r="AL69" s="1696" t="s">
        <v>304</v>
      </c>
      <c r="AM69" s="1697" t="s">
        <v>304</v>
      </c>
      <c r="AN69" s="1460" t="s">
        <v>304</v>
      </c>
      <c r="AO69" s="486" t="s">
        <v>304</v>
      </c>
      <c r="AP69" s="1600" t="s">
        <v>304</v>
      </c>
      <c r="AQ69" s="1600">
        <v>7</v>
      </c>
      <c r="AR69" s="486">
        <v>619293</v>
      </c>
      <c r="AS69" s="1668">
        <v>1.98</v>
      </c>
      <c r="AT69" s="486">
        <v>807806</v>
      </c>
      <c r="AU69" s="1461">
        <v>3458</v>
      </c>
      <c r="AV69" s="1460">
        <v>7</v>
      </c>
      <c r="AW69" s="486">
        <v>1</v>
      </c>
      <c r="AX69" s="1460" t="s">
        <v>199</v>
      </c>
      <c r="AY69" s="1600">
        <v>5</v>
      </c>
      <c r="AZ69" s="486">
        <v>1</v>
      </c>
      <c r="BA69" s="1460" t="s">
        <v>199</v>
      </c>
      <c r="BB69" s="1460" t="s">
        <v>199</v>
      </c>
      <c r="BC69" s="1460" t="s">
        <v>199</v>
      </c>
      <c r="BD69" s="1460" t="s">
        <v>199</v>
      </c>
      <c r="BE69" s="1460" t="s">
        <v>199</v>
      </c>
      <c r="BF69" s="124">
        <v>7</v>
      </c>
      <c r="BG69" s="526"/>
      <c r="BH69" s="1436">
        <v>1</v>
      </c>
      <c r="BI69" s="486">
        <v>10114</v>
      </c>
      <c r="BJ69" s="1696" t="s">
        <v>304</v>
      </c>
      <c r="BK69" s="1696" t="s">
        <v>304</v>
      </c>
      <c r="BL69" s="486">
        <v>1</v>
      </c>
      <c r="BM69" s="486">
        <v>1</v>
      </c>
      <c r="BN69" s="486">
        <v>50395</v>
      </c>
      <c r="BO69" s="486">
        <v>1</v>
      </c>
      <c r="BP69" s="486">
        <v>288</v>
      </c>
      <c r="BQ69" s="486">
        <v>7</v>
      </c>
      <c r="BR69" s="124">
        <v>23</v>
      </c>
      <c r="BS69" s="526"/>
      <c r="BT69" s="1690">
        <v>2</v>
      </c>
      <c r="BU69" s="1691">
        <v>1997</v>
      </c>
      <c r="BV69" s="1310"/>
      <c r="BW69" s="1436" t="s">
        <v>304</v>
      </c>
      <c r="BX69" s="486" t="s">
        <v>304</v>
      </c>
      <c r="BY69" s="486" t="s">
        <v>304</v>
      </c>
      <c r="BZ69" s="486" t="s">
        <v>304</v>
      </c>
      <c r="CA69" s="486" t="s">
        <v>304</v>
      </c>
      <c r="CB69" s="486" t="s">
        <v>304</v>
      </c>
      <c r="CC69" s="486">
        <v>120</v>
      </c>
      <c r="CD69" s="486">
        <v>5780</v>
      </c>
      <c r="CE69" s="124">
        <v>5780</v>
      </c>
      <c r="CF69" s="526"/>
      <c r="CG69" s="1436">
        <v>309</v>
      </c>
      <c r="CH69" s="486">
        <v>66</v>
      </c>
      <c r="CI69" s="486">
        <v>12</v>
      </c>
      <c r="CJ69" s="486">
        <v>12</v>
      </c>
      <c r="CK69" s="486">
        <v>2</v>
      </c>
      <c r="CL69" s="1600">
        <v>1</v>
      </c>
      <c r="CM69" s="1600">
        <v>5</v>
      </c>
      <c r="CN69" s="486">
        <v>97</v>
      </c>
      <c r="CO69" s="1600">
        <v>24776</v>
      </c>
      <c r="CP69" s="1600">
        <v>101</v>
      </c>
      <c r="CQ69" s="1600">
        <v>91</v>
      </c>
      <c r="CR69" s="124">
        <v>83</v>
      </c>
      <c r="CS69" s="526"/>
      <c r="CT69" s="1436">
        <v>85</v>
      </c>
      <c r="CU69" s="1600">
        <v>6</v>
      </c>
      <c r="CV69" s="1407" t="s">
        <v>199</v>
      </c>
      <c r="CW69" s="1600">
        <v>37</v>
      </c>
      <c r="CX69" s="1600">
        <v>18</v>
      </c>
      <c r="CY69" s="1600">
        <v>24</v>
      </c>
      <c r="CZ69" s="1407" t="s">
        <v>199</v>
      </c>
      <c r="DA69" s="486">
        <v>1136965</v>
      </c>
      <c r="DB69" s="124">
        <v>30264</v>
      </c>
    </row>
    <row r="70" spans="1:106" s="1031" customFormat="1" ht="15.75" customHeight="1" thickTop="1">
      <c r="A70" s="660" t="s">
        <v>198</v>
      </c>
      <c r="B70" s="883">
        <f>SUM(B8:B69)</f>
        <v>354</v>
      </c>
      <c r="C70" s="866">
        <f t="shared" ref="C70:U70" si="0">SUM(C8:C69)</f>
        <v>12721</v>
      </c>
      <c r="D70" s="866">
        <f t="shared" si="0"/>
        <v>2251</v>
      </c>
      <c r="E70" s="866">
        <f t="shared" si="0"/>
        <v>938</v>
      </c>
      <c r="F70" s="866">
        <f t="shared" si="0"/>
        <v>545</v>
      </c>
      <c r="G70" s="866">
        <f t="shared" si="0"/>
        <v>105725</v>
      </c>
      <c r="H70" s="866">
        <f t="shared" si="0"/>
        <v>46988</v>
      </c>
      <c r="I70" s="867">
        <f t="shared" si="0"/>
        <v>13603</v>
      </c>
      <c r="J70" s="883">
        <f t="shared" si="0"/>
        <v>2872</v>
      </c>
      <c r="K70" s="866">
        <f t="shared" si="0"/>
        <v>1076032</v>
      </c>
      <c r="L70" s="866">
        <f t="shared" si="0"/>
        <v>77318</v>
      </c>
      <c r="M70" s="866">
        <f t="shared" si="0"/>
        <v>68</v>
      </c>
      <c r="N70" s="866">
        <f t="shared" si="0"/>
        <v>23804</v>
      </c>
      <c r="O70" s="866">
        <f t="shared" si="0"/>
        <v>1898</v>
      </c>
      <c r="P70" s="866">
        <f t="shared" si="0"/>
        <v>1381</v>
      </c>
      <c r="Q70" s="866">
        <f t="shared" si="0"/>
        <v>526260</v>
      </c>
      <c r="R70" s="866">
        <f t="shared" si="0"/>
        <v>41619</v>
      </c>
      <c r="S70" s="866">
        <f t="shared" si="0"/>
        <v>202</v>
      </c>
      <c r="T70" s="866">
        <f t="shared" si="0"/>
        <v>53087</v>
      </c>
      <c r="U70" s="1024">
        <f t="shared" si="0"/>
        <v>4237</v>
      </c>
      <c r="V70" s="1025">
        <f>SUM(V8:V69)</f>
        <v>29</v>
      </c>
      <c r="W70" s="866">
        <f t="shared" ref="W70:AG70" si="1">SUM(W8:W69)</f>
        <v>12889</v>
      </c>
      <c r="X70" s="866">
        <f t="shared" si="1"/>
        <v>1201</v>
      </c>
      <c r="Y70" s="866">
        <f t="shared" si="1"/>
        <v>3</v>
      </c>
      <c r="Z70" s="866">
        <f t="shared" si="1"/>
        <v>2347</v>
      </c>
      <c r="AA70" s="866">
        <f t="shared" si="1"/>
        <v>142</v>
      </c>
      <c r="AB70" s="866">
        <f t="shared" si="1"/>
        <v>39</v>
      </c>
      <c r="AC70" s="866">
        <f t="shared" si="1"/>
        <v>28608</v>
      </c>
      <c r="AD70" s="866">
        <f t="shared" si="1"/>
        <v>2527</v>
      </c>
      <c r="AE70" s="866">
        <f t="shared" si="1"/>
        <v>710</v>
      </c>
      <c r="AF70" s="866">
        <f t="shared" si="1"/>
        <v>487801</v>
      </c>
      <c r="AG70" s="867">
        <f t="shared" si="1"/>
        <v>37190</v>
      </c>
      <c r="AH70" s="883">
        <f>SUM(AH8:AH69)</f>
        <v>12</v>
      </c>
      <c r="AI70" s="866">
        <f t="shared" ref="AI70:AT70" si="2">SUM(AI8:AI69)</f>
        <v>2616</v>
      </c>
      <c r="AJ70" s="866">
        <f t="shared" si="2"/>
        <v>409</v>
      </c>
      <c r="AK70" s="866">
        <f t="shared" si="2"/>
        <v>134</v>
      </c>
      <c r="AL70" s="866">
        <f t="shared" si="2"/>
        <v>32521</v>
      </c>
      <c r="AM70" s="867">
        <f t="shared" si="2"/>
        <v>2805</v>
      </c>
      <c r="AN70" s="1026">
        <f t="shared" si="2"/>
        <v>3</v>
      </c>
      <c r="AO70" s="866">
        <f t="shared" si="2"/>
        <v>10</v>
      </c>
      <c r="AP70" s="866">
        <f t="shared" si="2"/>
        <v>233</v>
      </c>
      <c r="AQ70" s="866">
        <f t="shared" si="2"/>
        <v>358</v>
      </c>
      <c r="AR70" s="866">
        <f t="shared" si="2"/>
        <v>61772678</v>
      </c>
      <c r="AS70" s="1027">
        <f t="shared" si="2"/>
        <v>177.8168004268822</v>
      </c>
      <c r="AT70" s="866">
        <f t="shared" si="2"/>
        <v>102037162</v>
      </c>
      <c r="AU70" s="1024">
        <f t="shared" ref="AU70" si="3">SUM(AU8:AU69)</f>
        <v>561922</v>
      </c>
      <c r="AV70" s="1025">
        <f>SUM(AV8:AV69)</f>
        <v>667</v>
      </c>
      <c r="AW70" s="866">
        <f t="shared" ref="AW70:BF70" si="4">SUM(AW8:AW69)</f>
        <v>45</v>
      </c>
      <c r="AX70" s="866">
        <f t="shared" si="4"/>
        <v>54</v>
      </c>
      <c r="AY70" s="866">
        <f t="shared" si="4"/>
        <v>377</v>
      </c>
      <c r="AZ70" s="866">
        <f t="shared" si="4"/>
        <v>152</v>
      </c>
      <c r="BA70" s="866">
        <f t="shared" si="4"/>
        <v>5</v>
      </c>
      <c r="BB70" s="866">
        <f t="shared" si="4"/>
        <v>17</v>
      </c>
      <c r="BC70" s="866">
        <f t="shared" si="4"/>
        <v>11</v>
      </c>
      <c r="BD70" s="866">
        <f t="shared" si="4"/>
        <v>5</v>
      </c>
      <c r="BE70" s="866">
        <f t="shared" si="4"/>
        <v>11</v>
      </c>
      <c r="BF70" s="867">
        <f t="shared" si="4"/>
        <v>1476</v>
      </c>
      <c r="BG70" s="1342"/>
      <c r="BH70" s="883">
        <f t="shared" ref="BH70:BR70" si="5">SUM(BH8:BH69)</f>
        <v>471</v>
      </c>
      <c r="BI70" s="866">
        <f t="shared" si="5"/>
        <v>1666972.8630000001</v>
      </c>
      <c r="BJ70" s="866">
        <f t="shared" si="5"/>
        <v>65</v>
      </c>
      <c r="BK70" s="866">
        <f t="shared" si="5"/>
        <v>1836834.1600000001</v>
      </c>
      <c r="BL70" s="866">
        <f t="shared" si="5"/>
        <v>262</v>
      </c>
      <c r="BM70" s="866">
        <f t="shared" si="5"/>
        <v>348</v>
      </c>
      <c r="BN70" s="866">
        <f t="shared" si="5"/>
        <v>5084372.2799999993</v>
      </c>
      <c r="BO70" s="866">
        <f t="shared" si="5"/>
        <v>212</v>
      </c>
      <c r="BP70" s="866">
        <f t="shared" si="5"/>
        <v>216050.25</v>
      </c>
      <c r="BQ70" s="866">
        <f t="shared" si="5"/>
        <v>443</v>
      </c>
      <c r="BR70" s="1024">
        <f t="shared" si="5"/>
        <v>2148</v>
      </c>
      <c r="BS70" s="1342"/>
      <c r="BT70" s="1028">
        <f>SUM(BT8:BT69)</f>
        <v>345</v>
      </c>
      <c r="BU70" s="1029">
        <f>SUM(BU8:BU69)</f>
        <v>124734</v>
      </c>
      <c r="BV70" s="1350"/>
      <c r="BW70" s="883">
        <f>SUM(BW8:BW69)</f>
        <v>1252</v>
      </c>
      <c r="BX70" s="866">
        <f t="shared" ref="BX70:CN70" si="6">SUM(BX8:BX69)</f>
        <v>80225</v>
      </c>
      <c r="BY70" s="866">
        <f t="shared" si="6"/>
        <v>76858</v>
      </c>
      <c r="BZ70" s="866">
        <f t="shared" si="6"/>
        <v>2727</v>
      </c>
      <c r="CA70" s="866">
        <f t="shared" si="6"/>
        <v>171826</v>
      </c>
      <c r="CB70" s="866">
        <f t="shared" si="6"/>
        <v>156094</v>
      </c>
      <c r="CC70" s="866">
        <f t="shared" si="6"/>
        <v>1268</v>
      </c>
      <c r="CD70" s="866">
        <f t="shared" si="6"/>
        <v>57681</v>
      </c>
      <c r="CE70" s="867">
        <f t="shared" si="6"/>
        <v>54725</v>
      </c>
      <c r="CF70" s="1342"/>
      <c r="CG70" s="883">
        <f t="shared" si="6"/>
        <v>24911</v>
      </c>
      <c r="CH70" s="866">
        <f t="shared" si="6"/>
        <v>3776</v>
      </c>
      <c r="CI70" s="866">
        <f t="shared" si="6"/>
        <v>969</v>
      </c>
      <c r="CJ70" s="866">
        <f t="shared" si="6"/>
        <v>956</v>
      </c>
      <c r="CK70" s="866">
        <f t="shared" si="6"/>
        <v>213</v>
      </c>
      <c r="CL70" s="866">
        <f t="shared" si="6"/>
        <v>184</v>
      </c>
      <c r="CM70" s="866">
        <f t="shared" si="6"/>
        <v>322</v>
      </c>
      <c r="CN70" s="866">
        <f t="shared" si="6"/>
        <v>5322</v>
      </c>
      <c r="CO70" s="1030">
        <f>SUM(CO8:CO69)</f>
        <v>1372541</v>
      </c>
      <c r="CP70" s="1030">
        <f>SUM(CP8:CP69)</f>
        <v>17687</v>
      </c>
      <c r="CQ70" s="1030">
        <f>SUM(CQ8:CQ69)</f>
        <v>14470</v>
      </c>
      <c r="CR70" s="867">
        <f>SUM(CR8:CR69)</f>
        <v>9662</v>
      </c>
      <c r="CS70" s="1342"/>
      <c r="CT70" s="883">
        <f>SUM(CT8:CT69)</f>
        <v>10951</v>
      </c>
      <c r="CU70" s="866">
        <f t="shared" ref="CU70:DB70" si="7">SUM(CU8:CU69)</f>
        <v>1536</v>
      </c>
      <c r="CV70" s="866">
        <f t="shared" si="7"/>
        <v>324</v>
      </c>
      <c r="CW70" s="866">
        <f t="shared" si="7"/>
        <v>5802</v>
      </c>
      <c r="CX70" s="866">
        <f t="shared" si="7"/>
        <v>1482</v>
      </c>
      <c r="CY70" s="866">
        <f>SUM(CY8:CY69)</f>
        <v>1570</v>
      </c>
      <c r="CZ70" s="866">
        <f t="shared" si="7"/>
        <v>237</v>
      </c>
      <c r="DA70" s="866">
        <f t="shared" si="7"/>
        <v>72891380.664999992</v>
      </c>
      <c r="DB70" s="867">
        <f t="shared" si="7"/>
        <v>3722232.7299999995</v>
      </c>
    </row>
    <row r="71" spans="1:106" ht="15.75" customHeight="1">
      <c r="A71" s="666" t="s">
        <v>200</v>
      </c>
      <c r="B71" s="667">
        <f>AVERAGE(B8:B69)</f>
        <v>9.5675675675675684</v>
      </c>
      <c r="C71" s="668">
        <f t="shared" ref="C71:AO71" si="8">AVERAGE(C8:C69)</f>
        <v>353.36111111111109</v>
      </c>
      <c r="D71" s="668">
        <f t="shared" si="8"/>
        <v>62.527777777777779</v>
      </c>
      <c r="E71" s="668">
        <f t="shared" si="8"/>
        <v>15.377049180327869</v>
      </c>
      <c r="F71" s="668">
        <f t="shared" si="8"/>
        <v>9.7321428571428577</v>
      </c>
      <c r="G71" s="668">
        <f t="shared" si="8"/>
        <v>1733.1967213114754</v>
      </c>
      <c r="H71" s="668">
        <f t="shared" si="8"/>
        <v>796.40677966101691</v>
      </c>
      <c r="I71" s="818">
        <f t="shared" si="8"/>
        <v>223</v>
      </c>
      <c r="J71" s="670">
        <f t="shared" si="8"/>
        <v>46.322580645161288</v>
      </c>
      <c r="K71" s="668">
        <f t="shared" si="8"/>
        <v>17355.354838709678</v>
      </c>
      <c r="L71" s="668">
        <f t="shared" si="8"/>
        <v>1247.0645161290322</v>
      </c>
      <c r="M71" s="668">
        <f t="shared" si="8"/>
        <v>1.6190476190476191</v>
      </c>
      <c r="N71" s="668">
        <f t="shared" si="8"/>
        <v>566.76190476190482</v>
      </c>
      <c r="O71" s="668">
        <f t="shared" si="8"/>
        <v>45.19047619047619</v>
      </c>
      <c r="P71" s="668">
        <f t="shared" si="8"/>
        <v>22.274193548387096</v>
      </c>
      <c r="Q71" s="668">
        <f t="shared" si="8"/>
        <v>8627.2131147540986</v>
      </c>
      <c r="R71" s="668">
        <f t="shared" si="8"/>
        <v>682.27868852459017</v>
      </c>
      <c r="S71" s="668">
        <f t="shared" si="8"/>
        <v>3.4827586206896552</v>
      </c>
      <c r="T71" s="668">
        <f t="shared" si="8"/>
        <v>947.98214285714289</v>
      </c>
      <c r="U71" s="818">
        <f t="shared" si="8"/>
        <v>75.660714285714292</v>
      </c>
      <c r="V71" s="667">
        <f t="shared" si="8"/>
        <v>1.6111111111111112</v>
      </c>
      <c r="W71" s="668">
        <f t="shared" si="8"/>
        <v>716.05555555555554</v>
      </c>
      <c r="X71" s="668">
        <f t="shared" si="8"/>
        <v>66.722222222222229</v>
      </c>
      <c r="Y71" s="668">
        <f t="shared" si="8"/>
        <v>1</v>
      </c>
      <c r="Z71" s="668">
        <f t="shared" si="8"/>
        <v>782.33333333333337</v>
      </c>
      <c r="AA71" s="668">
        <f t="shared" si="8"/>
        <v>47.333333333333336</v>
      </c>
      <c r="AB71" s="668">
        <f t="shared" si="8"/>
        <v>1.2580645161290323</v>
      </c>
      <c r="AC71" s="668">
        <f t="shared" si="8"/>
        <v>922.83870967741939</v>
      </c>
      <c r="AD71" s="668">
        <f t="shared" si="8"/>
        <v>81.516129032258064</v>
      </c>
      <c r="AE71" s="668">
        <f t="shared" si="8"/>
        <v>12.033898305084746</v>
      </c>
      <c r="AF71" s="668">
        <f t="shared" si="8"/>
        <v>8710.7321428571431</v>
      </c>
      <c r="AG71" s="818">
        <f t="shared" si="8"/>
        <v>701.69811320754718</v>
      </c>
      <c r="AH71" s="670">
        <f t="shared" si="8"/>
        <v>1.5</v>
      </c>
      <c r="AI71" s="668">
        <f t="shared" si="8"/>
        <v>327</v>
      </c>
      <c r="AJ71" s="668">
        <f t="shared" si="8"/>
        <v>51.125</v>
      </c>
      <c r="AK71" s="668">
        <f t="shared" si="8"/>
        <v>2.6274509803921569</v>
      </c>
      <c r="AL71" s="668">
        <f t="shared" si="8"/>
        <v>663.69387755102036</v>
      </c>
      <c r="AM71" s="818">
        <f t="shared" si="8"/>
        <v>62.333333333333336</v>
      </c>
      <c r="AN71" s="1032">
        <f t="shared" si="8"/>
        <v>1</v>
      </c>
      <c r="AO71" s="668">
        <f t="shared" si="8"/>
        <v>1</v>
      </c>
      <c r="AP71" s="668">
        <f t="shared" ref="AP71:AU71" si="9">AVERAGE(AP8:AP69)</f>
        <v>4.0877192982456139</v>
      </c>
      <c r="AQ71" s="668">
        <f t="shared" si="9"/>
        <v>5.774193548387097</v>
      </c>
      <c r="AR71" s="668">
        <f t="shared" si="9"/>
        <v>996333.51612903224</v>
      </c>
      <c r="AS71" s="819">
        <f t="shared" si="9"/>
        <v>2.8680129101110032</v>
      </c>
      <c r="AT71" s="668">
        <f t="shared" si="9"/>
        <v>1645760.6774193549</v>
      </c>
      <c r="AU71" s="669">
        <f t="shared" si="9"/>
        <v>11706.708333333334</v>
      </c>
      <c r="AV71" s="667">
        <f t="shared" ref="AV71:BF71" si="10">AVERAGE(AV8:AV69)</f>
        <v>11.5</v>
      </c>
      <c r="AW71" s="668">
        <f t="shared" si="10"/>
        <v>1.5517241379310345</v>
      </c>
      <c r="AX71" s="668">
        <f t="shared" si="10"/>
        <v>1.588235294117647</v>
      </c>
      <c r="AY71" s="668">
        <f t="shared" si="10"/>
        <v>6.9814814814814818</v>
      </c>
      <c r="AZ71" s="668">
        <f t="shared" si="10"/>
        <v>2.9803921568627452</v>
      </c>
      <c r="BA71" s="668">
        <f t="shared" si="10"/>
        <v>1</v>
      </c>
      <c r="BB71" s="668">
        <f t="shared" si="10"/>
        <v>1.0625</v>
      </c>
      <c r="BC71" s="668">
        <f t="shared" si="10"/>
        <v>1</v>
      </c>
      <c r="BD71" s="668">
        <f t="shared" si="10"/>
        <v>1</v>
      </c>
      <c r="BE71" s="668">
        <f t="shared" si="10"/>
        <v>1</v>
      </c>
      <c r="BF71" s="818">
        <f t="shared" si="10"/>
        <v>30.75</v>
      </c>
      <c r="BG71" s="526"/>
      <c r="BH71" s="670">
        <f t="shared" ref="BH71:BY71" si="11">AVERAGE(BH8:BH69)</f>
        <v>7.721311475409836</v>
      </c>
      <c r="BI71" s="668">
        <f t="shared" si="11"/>
        <v>27327.423983606561</v>
      </c>
      <c r="BJ71" s="668">
        <f t="shared" si="11"/>
        <v>1.3541666666666667</v>
      </c>
      <c r="BK71" s="668">
        <f t="shared" si="11"/>
        <v>38267.378333333334</v>
      </c>
      <c r="BL71" s="668">
        <f t="shared" si="11"/>
        <v>4.3666666666666663</v>
      </c>
      <c r="BM71" s="668">
        <f t="shared" si="11"/>
        <v>5.8</v>
      </c>
      <c r="BN71" s="668">
        <f t="shared" si="11"/>
        <v>84739.537999999986</v>
      </c>
      <c r="BO71" s="668">
        <f t="shared" si="11"/>
        <v>3.593220338983051</v>
      </c>
      <c r="BP71" s="668">
        <f t="shared" si="11"/>
        <v>3661.8686440677966</v>
      </c>
      <c r="BQ71" s="668">
        <f t="shared" si="11"/>
        <v>7.145161290322581</v>
      </c>
      <c r="BR71" s="669">
        <f t="shared" si="11"/>
        <v>34.645161290322584</v>
      </c>
      <c r="BS71" s="526"/>
      <c r="BT71" s="670">
        <f t="shared" si="11"/>
        <v>5.6557377049180326</v>
      </c>
      <c r="BU71" s="818">
        <f t="shared" si="11"/>
        <v>2114.1355932203392</v>
      </c>
      <c r="BV71" s="1310"/>
      <c r="BW71" s="670">
        <f t="shared" si="11"/>
        <v>54.434782608695649</v>
      </c>
      <c r="BX71" s="668">
        <f t="shared" si="11"/>
        <v>3646.590909090909</v>
      </c>
      <c r="BY71" s="668">
        <f t="shared" si="11"/>
        <v>3341.6521739130435</v>
      </c>
      <c r="BZ71" s="668">
        <f>AVERAGE(BZ8:BZ69)</f>
        <v>56.8125</v>
      </c>
      <c r="CA71" s="668">
        <f>AVERAGE(CA8:CA69)</f>
        <v>3655.872340425532</v>
      </c>
      <c r="CB71" s="668">
        <f>AVERAGE(CB8:CB69)</f>
        <v>3251.9583333333335</v>
      </c>
      <c r="CC71" s="668">
        <f t="shared" ref="CC71:CE71" si="12">AVERAGE(CC8:CC69)</f>
        <v>28.818181818181817</v>
      </c>
      <c r="CD71" s="668">
        <f t="shared" si="12"/>
        <v>1310.9318181818182</v>
      </c>
      <c r="CE71" s="669">
        <f t="shared" si="12"/>
        <v>1243.75</v>
      </c>
      <c r="CF71" s="526"/>
      <c r="CG71" s="817">
        <f t="shared" ref="CG71:CN71" si="13">AVERAGE(CG8:CG69)</f>
        <v>401.79032258064518</v>
      </c>
      <c r="CH71" s="668">
        <f t="shared" si="13"/>
        <v>60.903225806451616</v>
      </c>
      <c r="CI71" s="668">
        <f t="shared" si="13"/>
        <v>15.629032258064516</v>
      </c>
      <c r="CJ71" s="668">
        <f t="shared" si="13"/>
        <v>15.419354838709678</v>
      </c>
      <c r="CK71" s="668">
        <f t="shared" si="13"/>
        <v>3.435483870967742</v>
      </c>
      <c r="CL71" s="668">
        <f t="shared" si="13"/>
        <v>4.2790697674418601</v>
      </c>
      <c r="CM71" s="668">
        <f t="shared" si="13"/>
        <v>6.5714285714285712</v>
      </c>
      <c r="CN71" s="668">
        <f t="shared" si="13"/>
        <v>85.838709677419359</v>
      </c>
      <c r="CO71" s="1033">
        <f>AVERAGE(CO8:CO69)</f>
        <v>22137.758064516129</v>
      </c>
      <c r="CP71" s="1033">
        <f>AVERAGE(CP8:CP69)</f>
        <v>285.27419354838707</v>
      </c>
      <c r="CQ71" s="1033">
        <f>AVERAGE(CQ8:CQ69)</f>
        <v>233.38709677419354</v>
      </c>
      <c r="CR71" s="818">
        <f>AVERAGE(CR8:CR69)</f>
        <v>155.83870967741936</v>
      </c>
      <c r="CS71" s="526"/>
      <c r="CT71" s="670">
        <f>AVERAGE(CT8:CT69)</f>
        <v>176.62903225806451</v>
      </c>
      <c r="CU71" s="668">
        <f t="shared" ref="CU71:DB71" si="14">AVERAGE(CU8:CU69)</f>
        <v>24.774193548387096</v>
      </c>
      <c r="CV71" s="668">
        <f t="shared" si="14"/>
        <v>6.2307692307692308</v>
      </c>
      <c r="CW71" s="668">
        <f t="shared" si="14"/>
        <v>93.58064516129032</v>
      </c>
      <c r="CX71" s="668">
        <f t="shared" si="14"/>
        <v>23.903225806451612</v>
      </c>
      <c r="CY71" s="668">
        <f>AVERAGE(CY8:CY69)</f>
        <v>25.322580645161292</v>
      </c>
      <c r="CZ71" s="668">
        <f t="shared" si="14"/>
        <v>23.7</v>
      </c>
      <c r="DA71" s="668">
        <f t="shared" si="14"/>
        <v>1175667.430080645</v>
      </c>
      <c r="DB71" s="818">
        <f t="shared" si="14"/>
        <v>60036.011774193539</v>
      </c>
    </row>
    <row r="72" spans="1:106" s="641" customFormat="1" ht="13.95" customHeight="1">
      <c r="A72" s="842" t="s">
        <v>201</v>
      </c>
      <c r="B72" s="831"/>
      <c r="C72" s="832"/>
      <c r="D72" s="832"/>
      <c r="E72" s="832"/>
      <c r="F72" s="832"/>
      <c r="G72" s="832"/>
      <c r="H72" s="832"/>
      <c r="I72" s="832"/>
      <c r="J72" s="2181"/>
      <c r="K72" s="2181"/>
      <c r="L72" s="2181"/>
      <c r="M72" s="2181"/>
      <c r="N72" s="2181"/>
      <c r="O72" s="2181"/>
      <c r="P72" s="2181"/>
      <c r="Q72" s="2181"/>
      <c r="R72" s="2181"/>
      <c r="S72" s="2181"/>
      <c r="T72" s="2181"/>
      <c r="U72" s="2181"/>
      <c r="AN72" s="831"/>
      <c r="AR72" s="831"/>
      <c r="AV72" s="831"/>
      <c r="AZ72" s="831"/>
      <c r="BA72" s="831"/>
      <c r="BB72" s="831"/>
      <c r="BC72" s="831"/>
      <c r="BD72" s="831"/>
      <c r="BE72" s="831"/>
      <c r="BF72" s="831"/>
      <c r="BG72" s="831"/>
      <c r="BH72" s="831"/>
      <c r="BL72" s="832"/>
      <c r="BM72" s="832"/>
      <c r="BN72" s="832"/>
      <c r="BO72" s="832"/>
      <c r="BP72" s="832"/>
      <c r="BQ72" s="832"/>
      <c r="BR72" s="832"/>
      <c r="BS72" s="832"/>
      <c r="BT72" s="831"/>
      <c r="BU72" s="832"/>
      <c r="BW72" s="831"/>
      <c r="CG72" s="2488"/>
      <c r="CH72" s="2488"/>
      <c r="CI72" s="2488"/>
      <c r="CJ72" s="2488"/>
      <c r="CK72" s="2488"/>
      <c r="CT72" s="831"/>
    </row>
    <row r="73" spans="1:106" s="641" customFormat="1" ht="13.95" customHeight="1">
      <c r="A73" s="831"/>
      <c r="B73" s="831"/>
      <c r="C73" s="832"/>
      <c r="D73" s="832"/>
      <c r="E73" s="832"/>
      <c r="F73" s="832"/>
      <c r="G73" s="832"/>
      <c r="H73" s="832"/>
      <c r="I73" s="832"/>
      <c r="J73" s="832"/>
      <c r="K73" s="832"/>
      <c r="L73" s="832"/>
      <c r="M73" s="831"/>
      <c r="N73" s="831"/>
      <c r="O73" s="439"/>
      <c r="P73" s="439"/>
      <c r="Q73" s="439"/>
      <c r="R73" s="439"/>
      <c r="S73" s="439"/>
      <c r="T73" s="439"/>
      <c r="U73" s="439"/>
      <c r="V73" s="439"/>
      <c r="W73" s="831"/>
      <c r="X73" s="831"/>
      <c r="Y73" s="439"/>
      <c r="Z73" s="831"/>
      <c r="AA73" s="831"/>
      <c r="AC73" s="831"/>
      <c r="AD73" s="831"/>
      <c r="AE73" s="831"/>
      <c r="AF73" s="831"/>
      <c r="AG73" s="831"/>
      <c r="AH73" s="831"/>
      <c r="AI73" s="831"/>
      <c r="AJ73" s="831"/>
      <c r="AK73" s="831"/>
      <c r="AN73" s="831"/>
      <c r="AR73" s="831"/>
      <c r="AV73" s="831"/>
      <c r="AZ73" s="831"/>
      <c r="BA73" s="831"/>
      <c r="BB73" s="831"/>
      <c r="BC73" s="831"/>
      <c r="BD73" s="831"/>
      <c r="BE73" s="831"/>
      <c r="BF73" s="831"/>
      <c r="BG73" s="831"/>
      <c r="BH73" s="831"/>
      <c r="BL73" s="832"/>
      <c r="BM73" s="832"/>
      <c r="BN73" s="832"/>
      <c r="BO73" s="832"/>
      <c r="BP73" s="832"/>
      <c r="BQ73" s="832"/>
      <c r="BR73" s="832"/>
      <c r="BS73" s="832"/>
      <c r="BT73" s="831"/>
      <c r="BU73" s="832"/>
      <c r="CG73" s="831"/>
      <c r="CT73" s="831"/>
    </row>
    <row r="74" spans="1:106" s="641" customFormat="1" ht="13.95" customHeight="1">
      <c r="A74" s="301"/>
      <c r="B74" s="831"/>
      <c r="C74" s="832"/>
      <c r="D74" s="832"/>
      <c r="E74" s="832"/>
      <c r="F74" s="832"/>
      <c r="G74" s="832"/>
      <c r="H74" s="832"/>
      <c r="I74" s="832"/>
      <c r="J74" s="832"/>
      <c r="K74" s="832"/>
      <c r="L74" s="832"/>
      <c r="V74" s="439"/>
      <c r="W74" s="831"/>
      <c r="X74" s="831"/>
      <c r="Y74" s="439"/>
      <c r="Z74" s="831"/>
      <c r="AA74" s="831"/>
      <c r="AB74" s="439"/>
      <c r="AC74" s="831"/>
      <c r="AD74" s="831"/>
      <c r="AE74" s="831"/>
      <c r="AF74" s="831"/>
      <c r="AG74" s="831"/>
      <c r="AH74" s="831"/>
      <c r="AI74" s="831"/>
      <c r="AJ74" s="831"/>
      <c r="AK74" s="831"/>
      <c r="AN74" s="831"/>
      <c r="AO74" s="831"/>
      <c r="AP74" s="831"/>
      <c r="AQ74" s="831"/>
      <c r="AR74" s="831"/>
      <c r="AT74" s="831"/>
      <c r="AU74" s="831"/>
      <c r="AZ74" s="356"/>
      <c r="BA74" s="831"/>
      <c r="BT74" s="831"/>
      <c r="CG74" s="831"/>
      <c r="CH74" s="831"/>
      <c r="CT74" s="831"/>
    </row>
    <row r="75" spans="1:106" s="641" customFormat="1" ht="13.95" customHeight="1">
      <c r="A75" s="439"/>
      <c r="B75" s="831"/>
      <c r="C75" s="831"/>
      <c r="D75" s="831"/>
      <c r="E75" s="831"/>
      <c r="F75" s="831"/>
      <c r="G75" s="831"/>
      <c r="H75" s="831"/>
      <c r="I75" s="831"/>
      <c r="J75" s="831"/>
      <c r="K75" s="831"/>
      <c r="L75" s="831"/>
      <c r="V75" s="842"/>
      <c r="W75" s="831"/>
      <c r="X75" s="831"/>
      <c r="Y75" s="842"/>
      <c r="Z75" s="831"/>
      <c r="AA75" s="831"/>
      <c r="AB75" s="842"/>
      <c r="AC75" s="831"/>
      <c r="AD75" s="831"/>
      <c r="AE75" s="831"/>
      <c r="AF75" s="831"/>
      <c r="AG75" s="831"/>
      <c r="AH75" s="831"/>
      <c r="AI75" s="831"/>
      <c r="AJ75" s="831"/>
      <c r="AN75" s="831"/>
      <c r="AO75" s="831"/>
      <c r="AZ75" s="356"/>
      <c r="BA75" s="831"/>
      <c r="BL75" s="356"/>
      <c r="BM75" s="831"/>
      <c r="BT75" s="831"/>
      <c r="CG75" s="831"/>
      <c r="CH75" s="439"/>
      <c r="CI75" s="439"/>
      <c r="CJ75" s="439"/>
      <c r="CK75" s="439"/>
      <c r="CL75" s="439"/>
      <c r="CM75" s="439"/>
      <c r="CN75" s="439"/>
      <c r="CO75" s="439"/>
      <c r="CP75" s="439"/>
      <c r="CQ75" s="439"/>
      <c r="CR75" s="439"/>
      <c r="CS75" s="300"/>
      <c r="CT75" s="831"/>
    </row>
    <row r="76" spans="1:106" s="641" customFormat="1" ht="13.95" customHeight="1">
      <c r="B76" s="831"/>
      <c r="C76" s="831"/>
      <c r="F76" s="831"/>
      <c r="H76" s="831"/>
      <c r="V76" s="2492"/>
      <c r="W76" s="2492"/>
      <c r="X76" s="2492"/>
      <c r="Y76" s="2492"/>
      <c r="Z76" s="2492"/>
      <c r="AA76" s="2492"/>
      <c r="AB76" s="2492"/>
      <c r="AC76" s="2492"/>
      <c r="AD76" s="2492"/>
      <c r="AE76" s="2492"/>
      <c r="AF76" s="2492"/>
      <c r="AG76" s="2492"/>
      <c r="AH76" s="2492"/>
      <c r="AI76" s="2492"/>
      <c r="AJ76" s="2492"/>
      <c r="AK76" s="2492"/>
      <c r="AL76" s="2492"/>
      <c r="BT76" s="831"/>
      <c r="CG76" s="831"/>
      <c r="CH76" s="439"/>
      <c r="CI76" s="439"/>
      <c r="CJ76" s="439"/>
      <c r="CK76" s="439"/>
      <c r="CL76" s="439"/>
      <c r="CM76" s="439"/>
      <c r="CN76" s="439"/>
      <c r="CO76" s="439"/>
      <c r="CP76" s="439"/>
      <c r="CQ76" s="439"/>
      <c r="CR76" s="439"/>
      <c r="CS76" s="439"/>
      <c r="CT76" s="831"/>
    </row>
    <row r="77" spans="1:106" s="641" customFormat="1" ht="13.95" customHeight="1">
      <c r="B77" s="831"/>
      <c r="F77" s="831"/>
      <c r="H77" s="831"/>
      <c r="V77" s="439"/>
      <c r="W77" s="831"/>
      <c r="X77" s="831"/>
      <c r="Y77" s="439"/>
      <c r="Z77" s="831"/>
      <c r="AA77" s="831"/>
      <c r="AB77" s="439"/>
      <c r="AC77" s="831"/>
      <c r="AD77" s="831"/>
      <c r="BT77" s="831"/>
      <c r="CG77" s="831"/>
      <c r="CT77" s="831"/>
    </row>
    <row r="78" spans="1:106" s="641" customFormat="1" ht="15" customHeight="1">
      <c r="M78" s="2493"/>
      <c r="N78" s="2493"/>
      <c r="O78" s="2493"/>
      <c r="P78" s="2493"/>
      <c r="Q78" s="2493"/>
      <c r="R78" s="2493"/>
      <c r="S78" s="2493"/>
      <c r="T78" s="2493"/>
      <c r="U78" s="2493"/>
      <c r="V78" s="2492"/>
      <c r="W78" s="2492"/>
      <c r="X78" s="2492"/>
      <c r="Y78" s="2492"/>
      <c r="Z78" s="2492"/>
      <c r="AA78" s="2492"/>
      <c r="AB78" s="2492"/>
      <c r="AC78" s="2492"/>
      <c r="AD78" s="2492"/>
      <c r="AE78" s="2492"/>
      <c r="AF78" s="2492"/>
      <c r="AG78" s="2492"/>
      <c r="AH78" s="2492"/>
      <c r="AI78" s="2492"/>
      <c r="AJ78" s="2492"/>
      <c r="AK78" s="2492"/>
      <c r="AQ78" s="2420"/>
      <c r="AR78" s="2420"/>
      <c r="AS78" s="2420"/>
      <c r="AT78" s="1034"/>
      <c r="AU78" s="1034"/>
      <c r="BT78" s="831"/>
      <c r="CG78" s="831"/>
      <c r="CH78" s="1034"/>
      <c r="CI78" s="1034"/>
      <c r="CJ78" s="1034"/>
      <c r="CK78" s="1034"/>
      <c r="CL78" s="1034"/>
      <c r="CT78" s="831"/>
    </row>
    <row r="79" spans="1:106" s="641" customFormat="1" ht="13.5" customHeight="1">
      <c r="M79" s="2493"/>
      <c r="N79" s="2493"/>
      <c r="O79" s="2493"/>
      <c r="P79" s="2493"/>
      <c r="Q79" s="2493"/>
      <c r="R79" s="2493"/>
      <c r="S79" s="2493"/>
      <c r="T79" s="2493"/>
      <c r="U79" s="2493"/>
      <c r="V79" s="2494"/>
      <c r="W79" s="2494"/>
      <c r="X79" s="2494"/>
      <c r="Y79" s="2494"/>
      <c r="Z79" s="2494"/>
      <c r="AA79" s="2494"/>
      <c r="AB79" s="2494"/>
      <c r="AC79" s="2494"/>
      <c r="AD79" s="2494"/>
      <c r="AE79" s="2494"/>
      <c r="AF79" s="2494"/>
      <c r="AG79" s="2494"/>
      <c r="AH79" s="2494"/>
      <c r="AI79" s="2494"/>
      <c r="AJ79" s="2494"/>
      <c r="AK79" s="2494"/>
      <c r="AL79" s="2494"/>
      <c r="AM79" s="2494"/>
      <c r="AQ79" s="2427"/>
      <c r="AR79" s="2427"/>
      <c r="AS79" s="2427"/>
      <c r="AT79" s="1035"/>
      <c r="AU79" s="1035"/>
      <c r="BT79" s="831"/>
      <c r="CG79" s="439"/>
      <c r="CH79" s="439"/>
      <c r="CI79" s="439"/>
      <c r="CJ79" s="439"/>
      <c r="CK79" s="439"/>
      <c r="CL79" s="439"/>
      <c r="CT79" s="831"/>
    </row>
    <row r="80" spans="1:106">
      <c r="V80" s="2494"/>
      <c r="W80" s="2494"/>
      <c r="X80" s="2494"/>
      <c r="Y80" s="2494"/>
      <c r="Z80" s="2494"/>
      <c r="AA80" s="2494"/>
      <c r="AB80" s="2494"/>
      <c r="AC80" s="2494"/>
      <c r="AD80" s="2494"/>
      <c r="AE80" s="2494"/>
      <c r="AF80" s="2494"/>
      <c r="AG80" s="2494"/>
      <c r="AH80" s="2494"/>
      <c r="AI80" s="2494"/>
      <c r="AJ80" s="2494"/>
      <c r="AK80" s="2494"/>
      <c r="AL80" s="2494"/>
      <c r="AM80" s="2494"/>
      <c r="BT80" s="641"/>
      <c r="CG80" s="439"/>
      <c r="CH80" s="439"/>
      <c r="CI80" s="439"/>
      <c r="CJ80" s="439"/>
      <c r="CK80" s="439"/>
      <c r="CL80" s="439"/>
      <c r="CT80" s="831"/>
    </row>
    <row r="81" spans="3:39" ht="15.75" customHeight="1">
      <c r="C81" s="2492"/>
      <c r="D81" s="2492"/>
      <c r="E81" s="2492"/>
      <c r="F81" s="2492"/>
      <c r="G81" s="2492"/>
      <c r="H81" s="2492"/>
      <c r="I81" s="2492"/>
      <c r="J81" s="2492"/>
      <c r="K81" s="2492"/>
      <c r="V81" s="2494"/>
      <c r="W81" s="2494"/>
      <c r="X81" s="2494"/>
      <c r="Y81" s="2494"/>
      <c r="Z81" s="2494"/>
      <c r="AA81" s="2494"/>
      <c r="AB81" s="2494"/>
      <c r="AC81" s="2494"/>
      <c r="AD81" s="2494"/>
      <c r="AE81" s="2494"/>
      <c r="AF81" s="2494"/>
      <c r="AG81" s="2494"/>
      <c r="AH81" s="2494"/>
      <c r="AI81" s="2494"/>
      <c r="AJ81" s="2494"/>
      <c r="AK81" s="2494"/>
      <c r="AL81" s="2494"/>
      <c r="AM81" s="2494"/>
    </row>
    <row r="82" spans="3:39">
      <c r="C82" s="1036"/>
    </row>
    <row r="83" spans="3:39" ht="14.25" customHeight="1">
      <c r="C83" s="2491"/>
      <c r="D83" s="2491"/>
      <c r="E83" s="2491"/>
      <c r="F83" s="2491"/>
      <c r="G83" s="2491"/>
      <c r="H83" s="2491"/>
      <c r="I83" s="2491"/>
      <c r="J83" s="2491"/>
      <c r="K83" s="2491"/>
      <c r="L83" s="2491"/>
    </row>
    <row r="84" spans="3:39">
      <c r="C84" s="2491"/>
      <c r="D84" s="2491"/>
      <c r="E84" s="2491"/>
      <c r="F84" s="2491"/>
      <c r="G84" s="2491"/>
      <c r="H84" s="2491"/>
      <c r="I84" s="2491"/>
      <c r="J84" s="2491"/>
      <c r="K84" s="2491"/>
      <c r="L84" s="2491"/>
    </row>
    <row r="139" spans="2:106" ht="28.5" customHeight="1">
      <c r="B139" s="2232"/>
      <c r="C139" s="2232"/>
      <c r="D139" s="2232"/>
      <c r="E139" s="2232"/>
      <c r="F139" s="2232"/>
      <c r="G139" s="2232"/>
      <c r="H139" s="2232"/>
      <c r="I139" s="2232"/>
      <c r="J139" s="2232"/>
      <c r="K139" s="2232"/>
      <c r="L139" s="2232"/>
      <c r="M139" s="2232"/>
      <c r="N139" s="2232"/>
      <c r="O139" s="2232"/>
      <c r="P139" s="2232"/>
      <c r="Q139" s="2232"/>
      <c r="R139" s="2232"/>
      <c r="S139" s="2232"/>
      <c r="T139" s="2232"/>
      <c r="U139" s="2232"/>
      <c r="V139" s="2232"/>
      <c r="W139" s="2232"/>
      <c r="X139" s="2232"/>
      <c r="Y139" s="2232"/>
      <c r="Z139" s="2232"/>
      <c r="AA139" s="2232"/>
      <c r="AB139" s="2232"/>
      <c r="AC139" s="2232"/>
      <c r="AD139" s="2232"/>
      <c r="AE139" s="2232"/>
      <c r="AF139" s="2232"/>
      <c r="AG139" s="2232"/>
      <c r="AH139" s="2232"/>
      <c r="AI139" s="2232"/>
      <c r="AJ139" s="2232"/>
      <c r="AK139" s="2232"/>
      <c r="AL139" s="2232"/>
      <c r="AM139" s="2232"/>
      <c r="AN139" s="2232"/>
      <c r="AO139" s="2232"/>
      <c r="AP139" s="2232"/>
      <c r="AQ139" s="2232"/>
      <c r="AR139" s="2232"/>
      <c r="AS139" s="2232"/>
      <c r="AT139" s="2232"/>
      <c r="AU139" s="2232"/>
      <c r="AV139" s="2232"/>
      <c r="AW139" s="2232"/>
      <c r="AX139" s="2232"/>
      <c r="AY139" s="2232"/>
      <c r="AZ139" s="1037"/>
      <c r="BA139" s="1037"/>
      <c r="BB139" s="1037"/>
      <c r="BC139" s="1037"/>
      <c r="BD139" s="1037"/>
      <c r="BE139" s="1037"/>
      <c r="BF139" s="1037"/>
      <c r="BG139" s="1037"/>
      <c r="BH139" s="1037"/>
      <c r="BI139" s="1037"/>
      <c r="BJ139" s="1037"/>
      <c r="BK139" s="1037"/>
      <c r="BL139" s="297"/>
      <c r="BM139" s="297"/>
      <c r="BN139" s="297"/>
      <c r="BO139" s="297"/>
      <c r="BP139" s="297"/>
      <c r="BQ139" s="297"/>
      <c r="BR139" s="297"/>
      <c r="BS139" s="297"/>
      <c r="BT139" s="297"/>
      <c r="BU139" s="297"/>
      <c r="BV139" s="297"/>
      <c r="BW139" s="1037"/>
      <c r="BX139" s="1037"/>
      <c r="BY139" s="1037"/>
      <c r="BZ139" s="1037"/>
      <c r="CA139" s="1037"/>
      <c r="CB139" s="1037"/>
      <c r="CC139" s="1037"/>
      <c r="CD139" s="1037"/>
      <c r="CE139" s="1037"/>
      <c r="CF139" s="1037"/>
      <c r="CG139" s="2232"/>
      <c r="CH139" s="2232"/>
      <c r="CI139" s="2232"/>
      <c r="CJ139" s="2232"/>
      <c r="CK139" s="2232"/>
      <c r="CL139" s="2232"/>
      <c r="CM139" s="2232"/>
      <c r="CN139" s="2232"/>
      <c r="CO139" s="297"/>
      <c r="CP139" s="297"/>
      <c r="CQ139" s="297"/>
      <c r="CR139" s="297"/>
      <c r="CS139" s="297"/>
      <c r="CU139" s="1037"/>
      <c r="CV139" s="1037"/>
      <c r="CW139" s="1037"/>
      <c r="CX139" s="1037"/>
      <c r="CY139" s="1037"/>
      <c r="CZ139" s="1037"/>
      <c r="DA139" s="297"/>
      <c r="DB139" s="297"/>
    </row>
    <row r="140" spans="2:106" ht="14.4">
      <c r="CT140" s="1037"/>
    </row>
  </sheetData>
  <customSheetViews>
    <customSheetView guid="{429188B7-F8E8-41E0-BAA6-8F869C883D4F}" showGridLines="0">
      <pane xSplit="1" ySplit="6" topLeftCell="B7" activePane="bottomRight" state="frozen"/>
      <selection pane="bottomRight" activeCell="A2" sqref="A2"/>
      <colBreaks count="8" manualBreakCount="8">
        <brk id="9" max="1048575" man="1"/>
        <brk id="21" min="1" max="75" man="1"/>
        <brk id="33" min="1" max="75" man="1"/>
        <brk id="46" min="1" max="75" man="1"/>
        <brk id="58" min="1" max="75" man="1"/>
        <brk id="70" min="1" max="75" man="1"/>
        <brk id="83" min="1" max="75" man="1"/>
        <brk id="93" min="1" max="75" man="1"/>
      </colBreaks>
      <pageMargins left="0" right="0" top="0" bottom="0" header="0" footer="0"/>
      <pageSetup paperSize="8" firstPageNumber="12" fitToWidth="0" orientation="portrait" r:id="rId1"/>
      <headerFooter alignWithMargins="0">
        <oddHeader>&amp;L&amp;"ＭＳ Ｐゴシック,太字"&amp;16 ７　施　設</oddHeader>
      </headerFooter>
    </customSheetView>
    <customSheetView guid="{CFB8F6A3-286B-44DA-98E2-E06FA9DC17D9}" scale="90" showGridLines="0">
      <pane xSplit="1" ySplit="6" topLeftCell="B40" activePane="bottomRight" state="frozen"/>
      <selection pane="bottomRight" activeCell="A7" sqref="A7:A54"/>
      <colBreaks count="3" manualBreakCount="3">
        <brk id="9" max="1048575" man="1"/>
        <brk id="35" max="71" man="1"/>
        <brk id="61" max="71" man="1"/>
      </colBreaks>
      <pageMargins left="0" right="0" top="0" bottom="0" header="0" footer="0"/>
      <pageSetup paperSize="9" scale="80" firstPageNumber="12" fitToWidth="0" orientation="portrait" useFirstPageNumber="1" r:id="rId2"/>
      <headerFooter alignWithMargins="0"/>
    </customSheetView>
  </customSheetViews>
  <mergeCells count="138">
    <mergeCell ref="J72:U72"/>
    <mergeCell ref="AM5:AM6"/>
    <mergeCell ref="AR4:AS5"/>
    <mergeCell ref="M2:N2"/>
    <mergeCell ref="J4:L4"/>
    <mergeCell ref="J3:O3"/>
    <mergeCell ref="BZ2:CB2"/>
    <mergeCell ref="BW2:BY2"/>
    <mergeCell ref="AZ2:BB2"/>
    <mergeCell ref="M4:O4"/>
    <mergeCell ref="Y4:AA4"/>
    <mergeCell ref="S4:U4"/>
    <mergeCell ref="P4:R4"/>
    <mergeCell ref="AB2:AC2"/>
    <mergeCell ref="AH3:AM3"/>
    <mergeCell ref="AN2:AP2"/>
    <mergeCell ref="BQ3:BR3"/>
    <mergeCell ref="BO3:BP3"/>
    <mergeCell ref="BL3:BN3"/>
    <mergeCell ref="AN3:AO3"/>
    <mergeCell ref="BH3:BI3"/>
    <mergeCell ref="BO4:BO6"/>
    <mergeCell ref="AL5:AL6"/>
    <mergeCell ref="AC5:AC6"/>
    <mergeCell ref="AH5:AH6"/>
    <mergeCell ref="AI5:AI6"/>
    <mergeCell ref="AJ5:AJ6"/>
    <mergeCell ref="AK5:AK6"/>
    <mergeCell ref="I5:I6"/>
    <mergeCell ref="J5:J6"/>
    <mergeCell ref="K5:K6"/>
    <mergeCell ref="L5:L6"/>
    <mergeCell ref="M5:M6"/>
    <mergeCell ref="AF5:AF6"/>
    <mergeCell ref="AG5:AG6"/>
    <mergeCell ref="O5:O6"/>
    <mergeCell ref="P5:P6"/>
    <mergeCell ref="Q5:Q6"/>
    <mergeCell ref="R5:R6"/>
    <mergeCell ref="AB3:AG3"/>
    <mergeCell ref="X5:X6"/>
    <mergeCell ref="Y5:Y6"/>
    <mergeCell ref="Z5:Z6"/>
    <mergeCell ref="AA5:AA6"/>
    <mergeCell ref="AB5:AB6"/>
    <mergeCell ref="S5:S6"/>
    <mergeCell ref="T5:T6"/>
    <mergeCell ref="U5:U6"/>
    <mergeCell ref="V5:V6"/>
    <mergeCell ref="W5:W6"/>
    <mergeCell ref="AD5:AD6"/>
    <mergeCell ref="AE5:AE6"/>
    <mergeCell ref="B139:L139"/>
    <mergeCell ref="M139:U139"/>
    <mergeCell ref="C83:L84"/>
    <mergeCell ref="C81:K81"/>
    <mergeCell ref="V76:AL76"/>
    <mergeCell ref="M78:U79"/>
    <mergeCell ref="V139:AM139"/>
    <mergeCell ref="V78:AK78"/>
    <mergeCell ref="V79:AM81"/>
    <mergeCell ref="DB3:DB6"/>
    <mergeCell ref="CG72:CK72"/>
    <mergeCell ref="CG3:CG6"/>
    <mergeCell ref="CN3:CN6"/>
    <mergeCell ref="CL4:CL6"/>
    <mergeCell ref="DA3:DA6"/>
    <mergeCell ref="CZ4:CZ6"/>
    <mergeCell ref="CV4:CV6"/>
    <mergeCell ref="CX4:CX6"/>
    <mergeCell ref="CO3:CO6"/>
    <mergeCell ref="CP3:CP6"/>
    <mergeCell ref="CR3:CR6"/>
    <mergeCell ref="CW4:CW6"/>
    <mergeCell ref="CT3:CZ3"/>
    <mergeCell ref="CY4:CY6"/>
    <mergeCell ref="CK3:CM3"/>
    <mergeCell ref="CM4:CM6"/>
    <mergeCell ref="CK4:CK6"/>
    <mergeCell ref="CU4:CU6"/>
    <mergeCell ref="BJ3:BK3"/>
    <mergeCell ref="AX4:AX6"/>
    <mergeCell ref="AW4:AW6"/>
    <mergeCell ref="AQ3:AU3"/>
    <mergeCell ref="BD4:BD6"/>
    <mergeCell ref="BB4:BB6"/>
    <mergeCell ref="AZ4:AZ6"/>
    <mergeCell ref="BH4:BH6"/>
    <mergeCell ref="AV3:BE3"/>
    <mergeCell ref="BC4:BC6"/>
    <mergeCell ref="AP3:AP6"/>
    <mergeCell ref="AO4:AO6"/>
    <mergeCell ref="AN4:AN6"/>
    <mergeCell ref="N5:N6"/>
    <mergeCell ref="BU4:BU6"/>
    <mergeCell ref="BT4:BT6"/>
    <mergeCell ref="CQ3:CQ6"/>
    <mergeCell ref="BT3:BU3"/>
    <mergeCell ref="BI4:BI6"/>
    <mergeCell ref="BQ4:BR6"/>
    <mergeCell ref="BW4:BY5"/>
    <mergeCell ref="BZ4:CB5"/>
    <mergeCell ref="CC4:CE5"/>
    <mergeCell ref="CI3:CJ5"/>
    <mergeCell ref="BW3:CB3"/>
    <mergeCell ref="BN4:BN6"/>
    <mergeCell ref="BL4:BM6"/>
    <mergeCell ref="AQ4:AQ6"/>
    <mergeCell ref="AT4:AT6"/>
    <mergeCell ref="AU4:AU6"/>
    <mergeCell ref="BP4:BP6"/>
    <mergeCell ref="BJ4:BJ6"/>
    <mergeCell ref="BF4:BF6"/>
    <mergeCell ref="AY4:AY6"/>
    <mergeCell ref="CG139:CN139"/>
    <mergeCell ref="CH3:CH6"/>
    <mergeCell ref="AQ78:AS78"/>
    <mergeCell ref="BA4:BA6"/>
    <mergeCell ref="CC3:CE3"/>
    <mergeCell ref="AN139:AY139"/>
    <mergeCell ref="E5:F5"/>
    <mergeCell ref="B5:B6"/>
    <mergeCell ref="C5:C6"/>
    <mergeCell ref="D5:D6"/>
    <mergeCell ref="G5:H5"/>
    <mergeCell ref="BK4:BK6"/>
    <mergeCell ref="AQ79:AS79"/>
    <mergeCell ref="V3:AA3"/>
    <mergeCell ref="AH4:AJ4"/>
    <mergeCell ref="AK4:AM4"/>
    <mergeCell ref="V4:X4"/>
    <mergeCell ref="AE4:AG4"/>
    <mergeCell ref="P3:U3"/>
    <mergeCell ref="AB4:AD4"/>
    <mergeCell ref="E4:I4"/>
    <mergeCell ref="B3:I3"/>
    <mergeCell ref="B4:D4"/>
    <mergeCell ref="BE4:BE6"/>
  </mergeCells>
  <phoneticPr fontId="2"/>
  <dataValidations count="2">
    <dataValidation imeMode="disabled" allowBlank="1" showInputMessage="1" showErrorMessage="1" sqref="B23:CS24 AV13:CH14 CT32:CY35 WVJ63:WXZ63 B63:BR63 CT23:DB25 WVJ11:WZJ11 IX11:MX11 ST11:WT11 ACP11:AGP11 AML11:AQL11 AWH11:BAH11 BGD11:BKD11 BPZ11:BTZ11 BZV11:CDV11 CJR11:CNR11 CTN11:CXN11 DDJ11:DHJ11 DNF11:DRF11 DXB11:EBB11 EGX11:EKX11 EQT11:EUT11 FAP11:FEP11 FKL11:FOL11 FUH11:FYH11 GED11:GID11 GNZ11:GRZ11 GXV11:HBV11 HHR11:HLR11 HRN11:HVN11 IBJ11:IFJ11 ILF11:IPF11 IVB11:IZB11 JEX11:JIX11 JOT11:JST11 JYP11:KCP11 KIL11:KML11 KSH11:KWH11 LCD11:LGD11 LLZ11:LPZ11 LVV11:LZV11 MFR11:MJR11 MPN11:MTN11 MZJ11:NDJ11 NJF11:NNF11 NTB11:NXB11 OCX11:OGX11 OMT11:OQT11 OWP11:PAP11 PGL11:PKL11 PQH11:PUH11 QAD11:QED11 QJZ11:QNZ11 QTV11:QXV11 RDR11:RHR11 RNN11:RRN11 RXJ11:SBJ11 SHF11:SLF11 SRB11:SVB11 TAX11:TEX11 TKT11:TOT11 TUP11:TYP11 UEL11:UIL11 UOH11:USH11 UYD11:VCD11 VHZ11:VLZ11 VRV11:VVV11 WBR11:WFR11 WLN11:WPN11 CI14 AV15:DB18 WVJ40:WZJ40 CJ13:DB14 B19:DB22 AW27:CS35 CT27:DB31 DA32:DB35 AW26:DB26 AV26:AV34 B13:AU18 CZ41 B8:DB12 AN41:AO41 AV25:CS25 BT63:DB63 LP63:MX63 VL63:WT63 AFH63:AGP63 APD63:AQL63 AYZ63:BAH63 BIV63:BKD63 BSR63:BTZ63 CCN63:CDV63 CMJ63:CNR63 CWF63:CXN63 DGB63:DHJ63 DPX63:DRF63 DZT63:EBB63 EJP63:EKX63 ETL63:EUT63 FDH63:FEP63 FND63:FOL63 FWZ63:FYH63 GGV63:GID63 GQR63:GRZ63 HAN63:HBV63 HKJ63:HLR63 HUF63:HVN63 IEB63:IFJ63 INX63:IPF63 IXT63:IZB63 JHP63:JIX63 JRL63:JST63 KBH63:KCP63 KLD63:KML63 KUZ63:KWH63 LEV63:LGD63 LOR63:LPZ63 LYN63:LZV63 MIJ63:MJR63 MSF63:MTN63 NCB63:NDJ63 NLX63:NNF63 NVT63:NXB63 OFP63:OGX63 OPL63:OQT63 OZH63:PAP63 PJD63:PKL63 PSZ63:PUH63 QCV63:QED63 QMR63:QNZ63 QWN63:QXV63 RGJ63:RHR63 RQF63:RRN63 SAB63:SBJ63 SJX63:SLF63 STT63:SVB63 TDP63:TEX63 TNL63:TOT63 TXH63:TYP63 UHD63:UIL63 UQZ63:USH63 VAV63:VCD63 VKR63:VLZ63 VUN63:VVV63 WEJ63:WFR63 WOF63:WPN63 WYB63:WZJ63 BH64:DB65 IX63:LN63 ST63:VJ63 ACP63:AFF63 AML63:APB63 AWH63:AYX63 BGD63:BIT63 BPZ63:BSP63 BZV63:CCL63 CJR63:CMH63 CTN63:CWD63 DDJ63:DFZ63 DNF63:DPV63 DXB63:DZR63 EGX63:EJN63 EQT63:ETJ63 FAP63:FDF63 FKL63:FNB63 FUH63:FWX63 GED63:GGT63 GNZ63:GQP63 GXV63:HAL63 HHR63:HKH63 HRN63:HUD63 IBJ63:IDZ63 ILF63:INV63 IVB63:IXR63 JEX63:JHN63 JOT63:JRJ63 JYP63:KBF63 KIL63:KLB63 KSH63:KUX63 LCD63:LET63 LLZ63:LOP63 LVV63:LYL63 MFR63:MIH63 MPN63:MSD63 MZJ63:NBZ63 NJF63:NLV63 NTB63:NVR63 OCX63:OFN63 OMT63:OPJ63 OWP63:OZF63 PGL63:PJB63 PQH63:PSX63 QAD63:QCT63 QJZ63:QMP63 QTV63:QWL63 RDR63:RGH63 RNN63:RQD63 RXJ63:RZZ63 SHF63:SJV63 SRB63:STR63 TAX63:TDN63 TKT63:TNJ63 TUP63:TXF63 UEL63:UHB63 UOH63:UQX63 UYD63:VAT63 VHZ63:VKP63 VRV63:VUL63 WBR63:WEH63 WLN63:WOD63 Y41:AD41 IX40:MX40 ST40:WT40 ACP40:AGP40 AML40:AQL40 AWH40:BAH40 BGD40:BKD40 BPZ40:BTZ40 BZV40:CDV40 CJR40:CNR40 CTN40:CXN40 DDJ40:DHJ40 DNF40:DRF40 DXB40:EBB40 EGX40:EKX40 EQT40:EUT40 FAP40:FEP40 FKL40:FOL40 FUH40:FYH40 GED40:GID40 GNZ40:GRZ40 GXV40:HBV40 HHR40:HLR40 HRN40:HVN40 IBJ40:IFJ40 ILF40:IPF40 IVB40:IZB40 JEX40:JIX40 JOT40:JST40 JYP40:KCP40 KIL40:KML40 KSH40:KWH40 LCD40:LGD40 LLZ40:LPZ40 LVV40:LZV40 MFR40:MJR40 MPN40:MTN40 MZJ40:NDJ40 NJF40:NNF40 NTB40:NXB40 OCX40:OGX40 OMT40:OQT40 OWP40:PAP40 PGL40:PKL40 PQH40:PUH40 QAD40:QED40 QJZ40:QNZ40 QTV40:QXV40 RDR40:RHR40 RNN40:RRN40 RXJ40:SBJ40 SHF40:SLF40 SRB40:SVB40 TAX40:TEX40 TKT40:TOT40 TUP40:TYP40 UEL40:UIL40 UOH40:USH40 UYD40:VCD40 VHZ40:VLZ40 VRV40:VVV40 WBR40:WFR40 WLN40:WPN40 AH41:AJ41 CC41:CE41 CZ32:CZ34 B36:DB40 B42:DB62 BG65 B66:DB69 B64:BF65 B25:AU35" xr:uid="{00000000-0002-0000-0800-000000000000}"/>
    <dataValidation allowBlank="1" showInputMessage="1" showErrorMessage="1" sqref="CZ35 AV35 B41:X41 AE41:AG41 AK41:AM41 AP41:CB41 CF41:CY41 DA41:DB41" xr:uid="{00000000-0002-0000-0800-000001000000}"/>
  </dataValidations>
  <pageMargins left="0.74803149606299202" right="0.23622047244094502" top="0.84" bottom="0.39370078740157499" header="0.59055118110236204" footer="0.31496062992126"/>
  <pageSetup paperSize="9" scale="71" firstPageNumber="12" fitToWidth="0" orientation="portrait" r:id="rId3"/>
  <headerFooter alignWithMargins="0">
    <oddHeader>&amp;L&amp;"ＭＳ Ｐゴシック,太字"&amp;16 ７　施　設</oddHeader>
  </headerFooter>
  <rowBreaks count="1" manualBreakCount="1">
    <brk id="80" max="101" man="1"/>
  </rowBreaks>
  <colBreaks count="8" manualBreakCount="8">
    <brk id="9" min="1" max="72" man="1"/>
    <brk id="21" min="1" max="72" man="1"/>
    <brk id="33" min="1" max="72" man="1"/>
    <brk id="47" min="1" max="72" man="1"/>
    <brk id="59" min="1" max="72" man="1"/>
    <brk id="74" min="1" max="72" man="1"/>
    <brk id="84" min="1" max="71" man="1"/>
    <brk id="97" min="1" max="72" man="1"/>
  </col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25</vt:i4>
      </vt:variant>
    </vt:vector>
  </HeadingPairs>
  <TitlesOfParts>
    <vt:vector size="40" baseType="lpstr">
      <vt:lpstr>表紙</vt:lpstr>
      <vt:lpstr>記入要領</vt:lpstr>
      <vt:lpstr>１市　勢</vt:lpstr>
      <vt:lpstr>２職員数及び職員給料等</vt:lpstr>
      <vt:lpstr>３保健・福祉</vt:lpstr>
      <vt:lpstr>４環　境</vt:lpstr>
      <vt:lpstr>５産　業</vt:lpstr>
      <vt:lpstr>６　都　市 </vt:lpstr>
      <vt:lpstr>7　施　設</vt:lpstr>
      <vt:lpstr>ⅰ　歳入・歳出総額</vt:lpstr>
      <vt:lpstr>ⅱ　歳入内訳（款別）</vt:lpstr>
      <vt:lpstr>ⅲ　目的別歳出内訳</vt:lpstr>
      <vt:lpstr>ⅳ　市税内訳</vt:lpstr>
      <vt:lpstr>ⅴ　市税徴収率</vt:lpstr>
      <vt:lpstr>中核市合併の変遷</vt:lpstr>
      <vt:lpstr>'１市　勢'!Print_Area</vt:lpstr>
      <vt:lpstr>'２職員数及び職員給料等'!Print_Area</vt:lpstr>
      <vt:lpstr>'３保健・福祉'!Print_Area</vt:lpstr>
      <vt:lpstr>'４環　境'!Print_Area</vt:lpstr>
      <vt:lpstr>'５産　業'!Print_Area</vt:lpstr>
      <vt:lpstr>'６　都　市 '!Print_Area</vt:lpstr>
      <vt:lpstr>'7　施　設'!Print_Area</vt:lpstr>
      <vt:lpstr>'ⅰ　歳入・歳出総額'!Print_Area</vt:lpstr>
      <vt:lpstr>'ⅱ　歳入内訳（款別）'!Print_Area</vt:lpstr>
      <vt:lpstr>'ⅲ　目的別歳出内訳'!Print_Area</vt:lpstr>
      <vt:lpstr>'ⅳ　市税内訳'!Print_Area</vt:lpstr>
      <vt:lpstr>'ⅴ　市税徴収率'!Print_Area</vt:lpstr>
      <vt:lpstr>記入要領!Print_Area</vt:lpstr>
      <vt:lpstr>中核市合併の変遷!Print_Area</vt:lpstr>
      <vt:lpstr>'１市　勢'!Print_Titles</vt:lpstr>
      <vt:lpstr>'３保健・福祉'!Print_Titles</vt:lpstr>
      <vt:lpstr>'５産　業'!Print_Titles</vt:lpstr>
      <vt:lpstr>'６　都　市 '!Print_Titles</vt:lpstr>
      <vt:lpstr>'7　施　設'!Print_Titles</vt:lpstr>
      <vt:lpstr>'ⅰ　歳入・歳出総額'!Print_Titles</vt:lpstr>
      <vt:lpstr>'ⅱ　歳入内訳（款別）'!Print_Titles</vt:lpstr>
      <vt:lpstr>'ⅲ　目的別歳出内訳'!Print_Titles</vt:lpstr>
      <vt:lpstr>'ⅳ　市税内訳'!Print_Titles</vt:lpstr>
      <vt:lpstr>'ⅴ　市税徴収率'!Print_Titles</vt:lpstr>
      <vt:lpstr>記入要領!Print_Titles</vt:lpstr>
    </vt:vector>
  </TitlesOfParts>
  <Manager/>
  <Company>中核市市長会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中核市市長会</dc:creator>
  <cp:keywords/>
  <dc:description/>
  <cp:lastModifiedBy>PC03</cp:lastModifiedBy>
  <cp:revision/>
  <cp:lastPrinted>2026-01-21T05:01:56Z</cp:lastPrinted>
  <dcterms:created xsi:type="dcterms:W3CDTF">2001-12-18T06:11:10Z</dcterms:created>
  <dcterms:modified xsi:type="dcterms:W3CDTF">2026-02-03T00:31:04Z</dcterms:modified>
  <cp:category/>
  <cp:contentStatus/>
</cp:coreProperties>
</file>